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66925"/>
  <mc:AlternateContent xmlns:mc="http://schemas.openxmlformats.org/markup-compatibility/2006">
    <mc:Choice Requires="x15">
      <x15ac:absPath xmlns:x15ac="http://schemas.microsoft.com/office/spreadsheetml/2010/11/ac" url="https://coordinationsc.sharepoint.com/sites/CSCData/Shared Documents/General/E000 - COMM ET GESTION INFO/Outils de travail/Réseaux/Contrats/"/>
    </mc:Choice>
  </mc:AlternateContent>
  <xr:revisionPtr revIDLastSave="1" documentId="13_ncr:1_{A1BA068D-61EE-4E59-ABE4-374DAB354E01}" xr6:coauthVersionLast="47" xr6:coauthVersionMax="47" xr10:uidLastSave="{B736870C-6A68-4112-912E-83A106ADC940}"/>
  <workbookProtection workbookAlgorithmName="SHA-512" workbookHashValue="bEYkXINSLKFJmOQ0x9vDh8q3SjJ9RLW2+GINVKuT40wwBmlOSBFY0bARgYGqcen4arkmHdgHG7OvF6ffnPWQww==" workbookSaltValue="wbVQppcLzlSYiPTRvOlrBw==" workbookSpinCount="100000" lockStructure="1"/>
  <bookViews>
    <workbookView xWindow="-110" yWindow="-110" windowWidth="25820" windowHeight="15500" activeTab="2" xr2:uid="{22DABF8C-BFB7-4049-8AFB-CC5BCCB3E7BF}"/>
  </bookViews>
  <sheets>
    <sheet name="Mise en garde" sheetId="3" r:id="rId1"/>
    <sheet name="Guide d'utilisation" sheetId="5" r:id="rId2"/>
    <sheet name="Contrat" sheetId="1" r:id="rId3"/>
    <sheet name="PagePrésentation(RI)" sheetId="13" r:id="rId4"/>
    <sheet name="Liste de clients" sheetId="6" r:id="rId5"/>
    <sheet name="Références taux et max" sheetId="2" state="hidden" r:id="rId6"/>
    <sheet name="Bonif_région" sheetId="8" state="hidden" r:id="rId7"/>
  </sheets>
  <externalReferences>
    <externalReference r:id="rId8"/>
  </externalReferences>
  <definedNames>
    <definedName name="Agroenvironnement">'Références taux et max'!$B$6:$B$26</definedName>
    <definedName name="Collaboration_interprofessionnelle">'Références taux et max'!$B$68</definedName>
    <definedName name="Déplacement">'Références taux et max'!$B$69</definedName>
    <definedName name="Domaines" localSheetId="3">'[1]Références taux et max'!$A$6:$A$70</definedName>
    <definedName name="Domaines">'Références taux et max'!$A$6:$A$68</definedName>
    <definedName name="Gestion">'Références taux et max'!$B$46:$B$67</definedName>
    <definedName name="Technique">'Références taux et max'!$B$27:$B$45</definedName>
    <definedName name="_xlnm.Print_Area" localSheetId="2">Contrat!$A$1:$P$108,Contrat!$R$109:$T$137</definedName>
    <definedName name="_xlnm.Print_Area" localSheetId="1">'Guide d''utilisation'!$A$1:$H$19</definedName>
    <definedName name="_xlnm.Print_Area" localSheetId="0">'Mise en garde'!$A$1:$H$3</definedName>
    <definedName name="_xlnm.Print_Area" localSheetId="3">'PagePrésentation(RI)'!$A$8:$D$53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N11" i="1"/>
  <c r="N10" i="1"/>
  <c r="F12" i="1"/>
  <c r="F11" i="1"/>
  <c r="F10" i="1"/>
  <c r="H9" i="1"/>
  <c r="B39" i="13" l="1"/>
  <c r="B38" i="13"/>
  <c r="B37" i="13"/>
  <c r="B36" i="13"/>
  <c r="B35" i="13"/>
  <c r="B34" i="13"/>
  <c r="B33" i="13"/>
  <c r="B32" i="13"/>
  <c r="B31" i="13"/>
  <c r="B30" i="13"/>
  <c r="B29" i="13"/>
  <c r="B28" i="13"/>
  <c r="B27" i="13"/>
  <c r="B26" i="13"/>
  <c r="B25" i="13"/>
  <c r="B24" i="13"/>
  <c r="B23" i="13"/>
  <c r="B22" i="13"/>
  <c r="N89" i="1" l="1"/>
  <c r="M89" i="1"/>
  <c r="N91" i="1"/>
  <c r="O89" i="1" l="1"/>
  <c r="B14" i="13" l="1"/>
  <c r="B17" i="13"/>
  <c r="A45" i="13"/>
  <c r="B42" i="13"/>
  <c r="B41" i="13"/>
  <c r="B21" i="13"/>
  <c r="B20" i="13"/>
  <c r="B15" i="13"/>
  <c r="B16" i="13"/>
  <c r="B13" i="13"/>
  <c r="B12" i="13"/>
  <c r="J57" i="1"/>
  <c r="R133" i="1"/>
  <c r="P88" i="1" l="1"/>
  <c r="M91" i="1"/>
  <c r="P90" i="1"/>
  <c r="N58" i="1"/>
  <c r="O91" i="1" l="1"/>
  <c r="P8" i="1"/>
  <c r="L3" i="1"/>
  <c r="N85" i="1"/>
  <c r="N82" i="1"/>
  <c r="N79" i="1"/>
  <c r="N76" i="1"/>
  <c r="N73" i="1"/>
  <c r="N70" i="1"/>
  <c r="N67" i="1"/>
  <c r="N64" i="1"/>
  <c r="N61" i="1"/>
  <c r="P57" i="1"/>
  <c r="M85" i="1"/>
  <c r="M82" i="1"/>
  <c r="M79" i="1"/>
  <c r="M76" i="1"/>
  <c r="M73" i="1"/>
  <c r="M70" i="1"/>
  <c r="M67" i="1"/>
  <c r="M64" i="1"/>
  <c r="M61" i="1"/>
  <c r="M58" i="1"/>
  <c r="L19" i="1"/>
  <c r="O58" i="1" l="1"/>
  <c r="O61" i="1" s="1"/>
  <c r="O64" i="1" s="1"/>
  <c r="P5" i="1"/>
  <c r="P4" i="1"/>
  <c r="P3" i="1"/>
  <c r="O26" i="1"/>
  <c r="O30" i="1"/>
  <c r="O32" i="1"/>
  <c r="O34" i="1"/>
  <c r="O36" i="1"/>
  <c r="O38" i="1"/>
  <c r="O40" i="1"/>
  <c r="O42" i="1"/>
  <c r="O44" i="1"/>
  <c r="O28" i="1"/>
  <c r="O67" i="1" l="1"/>
  <c r="O70" i="1" s="1"/>
  <c r="O49" i="1"/>
  <c r="J49" i="1"/>
  <c r="M49" i="1"/>
  <c r="N93" i="1" s="1"/>
  <c r="N49" i="1"/>
  <c r="P9" i="1"/>
  <c r="O73" i="1" l="1"/>
  <c r="O76" i="1" s="1"/>
  <c r="O79" i="1" s="1"/>
  <c r="R122" i="1"/>
  <c r="F65" i="2"/>
  <c r="I65" i="2" s="1"/>
  <c r="F66" i="2"/>
  <c r="I66" i="2" s="1"/>
  <c r="O82" i="1" l="1"/>
  <c r="O85" i="1" s="1"/>
  <c r="I85" i="1"/>
  <c r="P84" i="1"/>
  <c r="J84" i="1"/>
  <c r="I82" i="1"/>
  <c r="P81" i="1"/>
  <c r="J81" i="1"/>
  <c r="I79" i="1"/>
  <c r="P78" i="1"/>
  <c r="J78" i="1"/>
  <c r="I76" i="1"/>
  <c r="P75" i="1"/>
  <c r="J75" i="1"/>
  <c r="I73" i="1"/>
  <c r="P72" i="1"/>
  <c r="J72" i="1"/>
  <c r="I70" i="1"/>
  <c r="P69" i="1"/>
  <c r="J69" i="1"/>
  <c r="I67" i="1"/>
  <c r="P66" i="1"/>
  <c r="J66" i="1"/>
  <c r="I64" i="1"/>
  <c r="P63" i="1"/>
  <c r="J63" i="1"/>
  <c r="I61" i="1"/>
  <c r="P60" i="1"/>
  <c r="J60" i="1"/>
  <c r="F62" i="2"/>
  <c r="I62" i="2" s="1"/>
  <c r="F63" i="2"/>
  <c r="I63" i="2" s="1"/>
  <c r="F49" i="2"/>
  <c r="I49" i="2" s="1"/>
  <c r="F12" i="2"/>
  <c r="I12" i="2" s="1"/>
  <c r="P19" i="1" l="1"/>
  <c r="P6" i="1"/>
  <c r="P10" i="1"/>
  <c r="I58" i="1"/>
  <c r="L12" i="1"/>
  <c r="L11" i="1"/>
  <c r="L10" i="1"/>
  <c r="P12" i="1"/>
  <c r="P21" i="1"/>
  <c r="L7" i="1"/>
  <c r="P16" i="1"/>
  <c r="P15" i="1"/>
  <c r="L6" i="1"/>
  <c r="L5" i="1"/>
  <c r="L4" i="1"/>
  <c r="F40" i="2"/>
  <c r="I40" i="2" s="1"/>
  <c r="F30" i="2"/>
  <c r="I30" i="2" s="1"/>
  <c r="F29" i="2"/>
  <c r="I29" i="2" s="1"/>
  <c r="O2" i="1" l="1"/>
  <c r="N95" i="1"/>
  <c r="N94" i="1"/>
  <c r="F13" i="2" l="1"/>
  <c r="I13" i="2" s="1"/>
  <c r="F48" i="2"/>
  <c r="I48" i="2" s="1"/>
  <c r="F59" i="2"/>
  <c r="I59" i="2" s="1"/>
  <c r="F52" i="2" l="1"/>
  <c r="I52" i="2" s="1"/>
  <c r="F33" i="2"/>
  <c r="I33" i="2" s="1"/>
  <c r="F34" i="2"/>
  <c r="I34" i="2" s="1"/>
  <c r="F25" i="2"/>
  <c r="I25" i="2" s="1"/>
  <c r="F26" i="2"/>
  <c r="I26" i="2" s="1"/>
  <c r="F14" i="2"/>
  <c r="I14" i="2" s="1"/>
  <c r="F15" i="2"/>
  <c r="I15" i="2" s="1"/>
  <c r="F16" i="2"/>
  <c r="I16" i="2" s="1"/>
  <c r="F9" i="2"/>
  <c r="I9" i="2" s="1"/>
  <c r="F68" i="2" l="1"/>
  <c r="I68" i="2" s="1"/>
  <c r="F58" i="2"/>
  <c r="I58" i="2" s="1"/>
  <c r="F37" i="2"/>
  <c r="I37" i="2" s="1"/>
  <c r="F19" i="2" l="1"/>
  <c r="I19" i="2" s="1"/>
  <c r="F21" i="2"/>
  <c r="I21" i="2" s="1"/>
  <c r="F23" i="2"/>
  <c r="I23" i="2" s="1"/>
  <c r="F24" i="2"/>
  <c r="I24" i="2" s="1"/>
  <c r="F10" i="2"/>
  <c r="I10" i="2" s="1"/>
  <c r="F11" i="2"/>
  <c r="I11" i="2" s="1"/>
  <c r="F17" i="2"/>
  <c r="I17" i="2" s="1"/>
  <c r="F18" i="2"/>
  <c r="I18" i="2" s="1"/>
  <c r="F27" i="2"/>
  <c r="I27" i="2" s="1"/>
  <c r="F28" i="2"/>
  <c r="I28" i="2" s="1"/>
  <c r="F31" i="2"/>
  <c r="I31" i="2" s="1"/>
  <c r="F32" i="2"/>
  <c r="I32" i="2" s="1"/>
  <c r="F35" i="2"/>
  <c r="I35" i="2" s="1"/>
  <c r="F36" i="2"/>
  <c r="I36" i="2" s="1"/>
  <c r="F38" i="2"/>
  <c r="I38" i="2" s="1"/>
  <c r="F39" i="2"/>
  <c r="I39" i="2" s="1"/>
  <c r="F41" i="2"/>
  <c r="I41" i="2" s="1"/>
  <c r="F42" i="2"/>
  <c r="I42" i="2" s="1"/>
  <c r="F43" i="2"/>
  <c r="I43" i="2" s="1"/>
  <c r="F45" i="2"/>
  <c r="I45" i="2" s="1"/>
  <c r="F44" i="2"/>
  <c r="I44" i="2" s="1"/>
  <c r="F46" i="2"/>
  <c r="I46" i="2" s="1"/>
  <c r="F47" i="2"/>
  <c r="I47" i="2" s="1"/>
  <c r="F50" i="2"/>
  <c r="I50" i="2" s="1"/>
  <c r="F51" i="2"/>
  <c r="I51" i="2" s="1"/>
  <c r="F53" i="2"/>
  <c r="I53" i="2" s="1"/>
  <c r="F54" i="2"/>
  <c r="I54" i="2" s="1"/>
  <c r="F56" i="2"/>
  <c r="I56" i="2" s="1"/>
  <c r="F57" i="2"/>
  <c r="I57" i="2" s="1"/>
  <c r="F60" i="2"/>
  <c r="I60" i="2" s="1"/>
  <c r="F61" i="2"/>
  <c r="I61" i="2" s="1"/>
  <c r="F64" i="2"/>
  <c r="I64" i="2" s="1"/>
  <c r="F67" i="2"/>
  <c r="I67" i="2" s="1"/>
  <c r="F6" i="2"/>
  <c r="I6" i="2" s="1"/>
  <c r="F55" i="2"/>
  <c r="I55" i="2" s="1"/>
  <c r="F8" i="2"/>
  <c r="I8" i="2" s="1"/>
  <c r="F7" i="2"/>
  <c r="I7" i="2" s="1"/>
  <c r="F22" i="2"/>
  <c r="I22" i="2" s="1"/>
  <c r="F20" i="2"/>
  <c r="I20" i="2" s="1"/>
  <c r="N96" i="1" l="1"/>
  <c r="O97" i="1"/>
  <c r="N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tc={ABE22818-3895-4222-99EA-123857D61003}</author>
    <author>tc={FC323157-48A9-453D-9960-392008EF707A}</author>
    <author>tc={393D18B1-5F38-4FD5-BD61-3125D1274434}</author>
    <author>tc={45F74F97-3452-47B6-9203-36EF0B5E114D}</author>
    <author>tc={EA21C746-1048-4D8C-A1D4-ECD3CDBBE419}</author>
    <author>tc={6534FB25-2C39-4C9D-9349-BE6B6C6BD8BD}</author>
    <author>tc={7AB8298F-6444-48BF-A64C-717AD90316FA}</author>
    <author>tc={04791946-0768-49D6-8876-1095A7373233}</author>
    <author>tc={0D0903C6-A9E1-481A-AA7A-2A99651C780A}</author>
    <author>tc={43D991C5-6E16-4E36-83B9-61D1EFBCFBCD}</author>
    <author>tc={3239ACD4-12F1-46CC-8FBD-B8184BBBABDF}</author>
  </authors>
  <commentList>
    <comment ref="C16" authorId="0" shapeId="0" xr:uid="{ABE22818-3895-4222-99EA-123857D6100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précision sur la période (annuel/mensuel)</t>
      </text>
    </comment>
    <comment ref="C17" authorId="1" shapeId="0" xr:uid="{FC323157-48A9-453D-9960-392008EF707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Activité ne figure pas parmi les activité dans la feuille Références taux et max</t>
      </text>
    </comment>
    <comment ref="C18" authorId="2" shapeId="0" xr:uid="{393D18B1-5F38-4FD5-BD61-3125D127443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manque financier dans l’intitulé du RA </t>
      </text>
    </comment>
    <comment ref="C19" authorId="3" shapeId="0" xr:uid="{45F74F97-3452-47B6-9203-36EF0B5E114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Activité ne figure pas parmi les activité dans la feuille Références taux et max</t>
      </text>
    </comment>
    <comment ref="C25" authorId="4" shapeId="0" xr:uid="{EA21C746-1048-4D8C-A1D4-ECD3CDBBE41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Intitulé du RA: la planification du transfert </t>
      </text>
    </comment>
    <comment ref="C37" authorId="5" shapeId="0" xr:uid="{6534FB25-2C39-4C9D-9349-BE6B6C6BD8B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RA: Diagnostic sommaire financier</t>
      </text>
    </comment>
    <comment ref="C38" authorId="6" shapeId="0" xr:uid="{7AB8298F-6444-48BF-A64C-717AD90316F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RA: Diagnostic sommaire en ressources humaines </t>
      </text>
    </comment>
    <comment ref="C39" authorId="7" shapeId="0" xr:uid="{04791946-0768-49D6-8876-1095A737323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RA: Diagnostic en Gestion-Diagnostic sommaire en marketing et commercialisation. </t>
      </text>
    </comment>
    <comment ref="C63" authorId="8" shapeId="0" xr:uid="{0D0903C6-A9E1-481A-AA7A-2A99651C780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RA:Suivi des cultures dans le domaine Technique </t>
      </text>
    </comment>
    <comment ref="C70" authorId="9" shapeId="0" xr:uid="{43D991C5-6E16-4E36-83B9-61D1EFBCFB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Activité ne figure pas parmi les activité dans la feuille Références taux et max</t>
      </text>
    </comment>
    <comment ref="C71" authorId="10" shapeId="0" xr:uid="{3239ACD4-12F1-46CC-8FBD-B8184BBBABD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Précisions du RA: l
es entreprises dont le propriétaire a 40 ans et plus et celles ne se qualifiant pas comme relève. </t>
      </text>
    </comment>
  </commentList>
</comments>
</file>

<file path=xl/sharedStrings.xml><?xml version="1.0" encoding="utf-8"?>
<sst xmlns="http://schemas.openxmlformats.org/spreadsheetml/2006/main" count="753" uniqueCount="389">
  <si>
    <t>Adresse :</t>
  </si>
  <si>
    <t>Ville (Province) :</t>
  </si>
  <si>
    <t>$/h</t>
  </si>
  <si>
    <t>Montants</t>
  </si>
  <si>
    <t>% PSC</t>
  </si>
  <si>
    <t>Service non admissible au PSC</t>
  </si>
  <si>
    <t>MODALITÉS DE PAIEMENT ET AUTRES FRAIS</t>
  </si>
  <si>
    <t>DÉCLARATION ET ENGAGEMENT DES PARTIES</t>
  </si>
  <si>
    <t>o  le rapport d’intervention; ou</t>
  </si>
  <si>
    <t>o  la facture émise en lien avec ce contrat;</t>
  </si>
  <si>
    <t>o  tout autre document pertinent.</t>
  </si>
  <si>
    <t>o  le contrat de service;</t>
  </si>
  <si>
    <t>o  la preuve du paiement des services rendus; ou</t>
  </si>
  <si>
    <t>o  le diagnostic écrit;</t>
  </si>
  <si>
    <t>o  tout autre document pertinent. </t>
  </si>
  <si>
    <t>SIGNATURES</t>
  </si>
  <si>
    <t>Non-adm</t>
  </si>
  <si>
    <t>Service réglementaire</t>
  </si>
  <si>
    <t>AS201</t>
  </si>
  <si>
    <t>AS301</t>
  </si>
  <si>
    <t>AS401</t>
  </si>
  <si>
    <t>AS501</t>
  </si>
  <si>
    <t>AS601</t>
  </si>
  <si>
    <t>P101</t>
  </si>
  <si>
    <t>P201</t>
  </si>
  <si>
    <t>P301</t>
  </si>
  <si>
    <t>P302</t>
  </si>
  <si>
    <t>P802</t>
  </si>
  <si>
    <t>Code postal :</t>
  </si>
  <si>
    <t>Courriel :</t>
  </si>
  <si>
    <t>Sous-total :</t>
  </si>
  <si>
    <t>TPS :</t>
  </si>
  <si>
    <t>TVQ :</t>
  </si>
  <si>
    <t>Coût total des services offerts :</t>
  </si>
  <si>
    <t>P404</t>
  </si>
  <si>
    <t>P406</t>
  </si>
  <si>
    <t>P408</t>
  </si>
  <si>
    <t>P401</t>
  </si>
  <si>
    <t>Section : Statut particulier du demandeur</t>
  </si>
  <si>
    <t>Section : Dispensateur et demandeur</t>
  </si>
  <si>
    <t>Honoraires</t>
  </si>
  <si>
    <t>OUI</t>
  </si>
  <si>
    <t>NON</t>
  </si>
  <si>
    <t>P703</t>
  </si>
  <si>
    <t>P702</t>
  </si>
  <si>
    <t>P203</t>
  </si>
  <si>
    <t>P204</t>
  </si>
  <si>
    <t>P207</t>
  </si>
  <si>
    <t>CIP101</t>
  </si>
  <si>
    <t>MISE EN GARDE</t>
  </si>
  <si>
    <t>Code d'activité PSC</t>
  </si>
  <si>
    <t>Activités</t>
  </si>
  <si>
    <t>Taux</t>
  </si>
  <si>
    <t>Maximum</t>
  </si>
  <si>
    <t>STATUT PARTICULIER DU DEMANDEUR</t>
  </si>
  <si>
    <t>Services professionnels et nature des activités réalisées</t>
  </si>
  <si>
    <t>Nom du dispensateur :</t>
  </si>
  <si>
    <t>Nom de l’entreprise :      </t>
  </si>
  <si>
    <t>Nom du répondant :  </t>
  </si>
  <si>
    <t>Numéro d’identification ministériel (NIM) :</t>
  </si>
  <si>
    <t>Section : Modalités de paiement et autres frais</t>
  </si>
  <si>
    <t>Aide financière</t>
  </si>
  <si>
    <t>Équivalent Honoraires</t>
  </si>
  <si>
    <t>Coût net des services au demandeur :</t>
  </si>
  <si>
    <t>CONTRAT DE SERVICE</t>
  </si>
  <si>
    <t>sur tout solde non acquitté.</t>
  </si>
  <si>
    <t xml:space="preserve">Autres modalités
de paiement : </t>
  </si>
  <si>
    <t xml:space="preserve"> - À défaut de paiement dans les </t>
  </si>
  <si>
    <t>EDC601</t>
  </si>
  <si>
    <t>EDC701</t>
  </si>
  <si>
    <t>EDC801</t>
  </si>
  <si>
    <t>EDC301</t>
  </si>
  <si>
    <t>EDC901</t>
  </si>
  <si>
    <t>PAA501</t>
  </si>
  <si>
    <t>EDC201</t>
  </si>
  <si>
    <t>EDC501</t>
  </si>
  <si>
    <t>EDC953</t>
  </si>
  <si>
    <t>EDC960</t>
  </si>
  <si>
    <t>AS701</t>
  </si>
  <si>
    <t>AS801</t>
  </si>
  <si>
    <t>AS850</t>
  </si>
  <si>
    <t>P601</t>
  </si>
  <si>
    <t>P501</t>
  </si>
  <si>
    <t>P407</t>
  </si>
  <si>
    <t>GRH104</t>
  </si>
  <si>
    <t>P303</t>
  </si>
  <si>
    <t>P305</t>
  </si>
  <si>
    <t>OD101</t>
  </si>
  <si>
    <t>Le demandeur se qualifie comme relève agricole.</t>
  </si>
  <si>
    <t>Le demandeur est certifié ou précertifié biologique.</t>
  </si>
  <si>
    <t>1. Les aides financières offertes par les réseaux Agriconseils sont rendues possibles grâce au Programme services-conseils 2023-2028, en vertu du Partenariat canadien pour une agriculture durable, entente conclue entre les gouvernements du Canada et du Québec.</t>
  </si>
  <si>
    <t xml:space="preserve">Signature Dispensateur : </t>
  </si>
  <si>
    <t>EDC101</t>
  </si>
  <si>
    <t>EDC401</t>
  </si>
  <si>
    <t>Taux bonifié</t>
  </si>
  <si>
    <t>Téléphone :</t>
  </si>
  <si>
    <t>Nom du conseiller :</t>
  </si>
  <si>
    <t>Agroenvironnement</t>
  </si>
  <si>
    <t>Gestion</t>
  </si>
  <si>
    <t>Technique</t>
  </si>
  <si>
    <t>Diagnostic - Plan d'accompagnement agroenvironnemental (PAA)</t>
  </si>
  <si>
    <t>Diagnostic - Mesures d'adaptation de l'entreprise aux changements climatiques</t>
  </si>
  <si>
    <t>Diagnostic - Émissions de gaz à effet de serre de l'entreprise</t>
  </si>
  <si>
    <t>Diagnostic - Gestion des résidus végétaux</t>
  </si>
  <si>
    <t>Diagnostic - Gestion des eaux usées</t>
  </si>
  <si>
    <t>Diagnostic - État de la santé des sols</t>
  </si>
  <si>
    <t>Diagnostic - Irrigation des cultures</t>
  </si>
  <si>
    <t>Diagnostic - Stockage et approvisionnement en eau</t>
  </si>
  <si>
    <t>Diagnostic - Gestion intégrée des ennemis des cultures et gestion des pesticides</t>
  </si>
  <si>
    <t>Diagnostic - Aménagements de biodiversité</t>
  </si>
  <si>
    <t>Pratiques d'élevages - Diagnostic spécifique</t>
  </si>
  <si>
    <t>Pratiques d'élevages - Régie du troupeau</t>
  </si>
  <si>
    <t>Pratiques d'élevages - Régie d'élevage dans les pâturages et les enclos</t>
  </si>
  <si>
    <t>Pratiques d'élevages - Régie de bâtiments et d'équipements</t>
  </si>
  <si>
    <t>Pratiques d'élevages - Optimisation de processus</t>
  </si>
  <si>
    <t>Pratiques d'élevages - Implantation d'une innovation technologique</t>
  </si>
  <si>
    <t>Pratiques culturales - Diagnostic spécifique</t>
  </si>
  <si>
    <t>Pratiques culturales - Régie technique des cultures</t>
  </si>
  <si>
    <t>Pratiques culturales - Régie des bâtiments, serres et équipements</t>
  </si>
  <si>
    <t>Pratiques culturales - Acériculture</t>
  </si>
  <si>
    <t>Pratiques culturales - Optimisation de processus</t>
  </si>
  <si>
    <t>Pratiques culturales - Implantation d'une innovation technologique</t>
  </si>
  <si>
    <t>Transformation et commercialisation - Diagnostic spécifique en transformation alimentaire artisanale</t>
  </si>
  <si>
    <t>Transformation et commercialisation - Analyse des opérations et de la logistique</t>
  </si>
  <si>
    <t>Transformation et commercialisation - Mise à l'échelle d'un produit</t>
  </si>
  <si>
    <t>Transformation et commercialisation - Expérience client</t>
  </si>
  <si>
    <t>Diagnostics - Diagnostic global</t>
  </si>
  <si>
    <t>Diagnostics - Diagnostic sommaire</t>
  </si>
  <si>
    <t>Analyse financière et technico-économique - Analyse des résultats technico-économiques</t>
  </si>
  <si>
    <t>Analyse financière et technico-économique - Analyse d'un projet d'investissement mineur</t>
  </si>
  <si>
    <t>Analyse financière et technico-économique - Analyse du coût de revient</t>
  </si>
  <si>
    <t>Organisation des données - Organisation des données</t>
  </si>
  <si>
    <t>Gestion des ressources humaines - Gestion du travail et des ressources humaines</t>
  </si>
  <si>
    <t>Plan d'action - Plan d'affaires</t>
  </si>
  <si>
    <t>Plan d'action - Plan de redressement financier</t>
  </si>
  <si>
    <t>Plan d'action - Plan de commercialisation</t>
  </si>
  <si>
    <t>Plan d'action - Planification stratégique</t>
  </si>
  <si>
    <t>Plan d'action - Plan de gestion des risques du marché</t>
  </si>
  <si>
    <t>Plan de transfert et de démarrage - Plan de transfert</t>
  </si>
  <si>
    <t>Plan de transfert et de démarrage - Plan de démarrage</t>
  </si>
  <si>
    <t>Suivi en gestion - Rencontre préparatoire au plan de transfert</t>
  </si>
  <si>
    <t>Suivi en gestion - Suivi du plan de gestion des risques des marchés</t>
  </si>
  <si>
    <t>Collaboration interprofessionnelle</t>
  </si>
  <si>
    <t>Transformation et commercialisation - Aménagement de kiosque, de bâtiments, d'aires de travail incluant les infrastructures, les équipements et le matériel</t>
  </si>
  <si>
    <t xml:space="preserve">STATUT - </t>
  </si>
  <si>
    <t>Activité principale</t>
  </si>
  <si>
    <t>Vég. - Acériculture</t>
  </si>
  <si>
    <t>Vég. - Bleuets nains</t>
  </si>
  <si>
    <t>Vég. - Canneberges</t>
  </si>
  <si>
    <t>Vég. - Pommes</t>
  </si>
  <si>
    <t>Vég. - Autres fruits</t>
  </si>
  <si>
    <t>Vég. - Bois</t>
  </si>
  <si>
    <t>Vég. - Céréales, oléagineux, légumineuses et autres grains</t>
  </si>
  <si>
    <t>Vég. - Champignons</t>
  </si>
  <si>
    <t>Vég. - Cultures abritées</t>
  </si>
  <si>
    <t>Vég. - Fourrages</t>
  </si>
  <si>
    <t>Vég. - Horticulture ornementale</t>
  </si>
  <si>
    <t>Vég. - Pommes de terre</t>
  </si>
  <si>
    <t>Vég. - Autres légumes de champs</t>
  </si>
  <si>
    <t>Vég. - Autres légumes de transformation</t>
  </si>
  <si>
    <t>Vég. - Autres productions végétales</t>
  </si>
  <si>
    <t>par année seront exigés</t>
  </si>
  <si>
    <t xml:space="preserve"> jours suivant la date de la facture, des frais de </t>
  </si>
  <si>
    <t>%</t>
  </si>
  <si>
    <t>par mois et</t>
  </si>
  <si>
    <t>Transformation et commercialisation - Optimisation du procédé de fabrication</t>
  </si>
  <si>
    <t>Diagnostic - Utilisation des matières fertilisantes</t>
  </si>
  <si>
    <t>Diagnostic - Aménagements hydroagricoles</t>
  </si>
  <si>
    <t>Transformation et commercialisation - Agrotourisme</t>
  </si>
  <si>
    <t>Diagnostic - Gestion des déjections animales produites dans une cour d'exercice ou accumulées en amas à proximité du bâtiment d'élevage</t>
  </si>
  <si>
    <t>EDC602</t>
  </si>
  <si>
    <t>Analyse financière et technico-économique - Production d'un budget annuel</t>
  </si>
  <si>
    <t>Analyse financière et technico-économique - Production d'un budget de trésorerie mensuel</t>
  </si>
  <si>
    <t>Suivi en gestion - Suivi du plan d'action</t>
  </si>
  <si>
    <t>Suivi en gestion - Suivi du plan de transfert</t>
  </si>
  <si>
    <t>Suivi en gestion - Suivi du plan de démarrage</t>
  </si>
  <si>
    <t>Organisation des données - Accompagnement en gestion de la certification</t>
  </si>
  <si>
    <t>OD105</t>
  </si>
  <si>
    <t>Anim. - Apiculture</t>
  </si>
  <si>
    <t>Anim. - Aquaculture</t>
  </si>
  <si>
    <t>Anim. - Bovins de boucherie</t>
  </si>
  <si>
    <t>Anim. - Bovins laitiers et production laitière</t>
  </si>
  <si>
    <t>Anim. - Caprins</t>
  </si>
  <si>
    <t>Anim. - Chevaux</t>
  </si>
  <si>
    <t>Anim. - Œufs</t>
  </si>
  <si>
    <t>Anim. - Poulets et dindons</t>
  </si>
  <si>
    <t>Anim. - Ovins</t>
  </si>
  <si>
    <t>Anim. - Porcs</t>
  </si>
  <si>
    <t>Anim. - Veaux lourds</t>
  </si>
  <si>
    <t>Anim. - Autres productions animales</t>
  </si>
  <si>
    <t>Anim. - Autres volailles</t>
  </si>
  <si>
    <t>Subvention PSC</t>
  </si>
  <si>
    <t>Heures</t>
  </si>
  <si>
    <t>Détail (au besoin)</t>
  </si>
  <si>
    <t>Frais de déplacement</t>
  </si>
  <si>
    <t>DEP101</t>
  </si>
  <si>
    <t>MANDAT ET CONTEXTE DE RÉALISATION</t>
  </si>
  <si>
    <t>Section : Mandat et contexte de réalisation</t>
  </si>
  <si>
    <t>DESCRIPTION ET COÛTS DU OU DES SERVICES SUBVENTIONNABLES PAR LE PSC</t>
  </si>
  <si>
    <t>Section: Description et coûts du ou des services non subventionnables par le PSC</t>
  </si>
  <si>
    <t>Montant</t>
  </si>
  <si>
    <t>J'estime des frais de déplacement</t>
  </si>
  <si>
    <t>Section : Description et coûts du ou des services subventionnables par le PSC</t>
  </si>
  <si>
    <t>Entreprise ABC</t>
  </si>
  <si>
    <t>Huguette Laflamme</t>
  </si>
  <si>
    <t>32, la petite rivière</t>
  </si>
  <si>
    <t>Paris-En-Québec (Qc)</t>
  </si>
  <si>
    <t>a@gigi.com</t>
  </si>
  <si>
    <t>G1Z4Z2</t>
  </si>
  <si>
    <t>Guide d'utilisation - Onglet Contrat</t>
  </si>
  <si>
    <t>ESTIMATION DES HONORAIRES PROFESSIONNELS DE TEMPS DE DÉPLACEMENT (FACULTATIF)</t>
  </si>
  <si>
    <t>Estimez-vous des frais de déplacement?:</t>
  </si>
  <si>
    <t>Signature Demandeur :</t>
  </si>
  <si>
    <t>Production visée:</t>
  </si>
  <si>
    <t>Collaboration_interprofessionnelle</t>
  </si>
  <si>
    <r>
      <t xml:space="preserve">DESCRIPTION ET COÛTS DU OU DES SERVICES </t>
    </r>
    <r>
      <rPr>
        <b/>
        <sz val="16"/>
        <color theme="5" tint="-0.249977111117893"/>
        <rFont val="Calibri"/>
        <family val="2"/>
        <scheme val="minor"/>
      </rPr>
      <t>NON SUBVENTIONNABLES</t>
    </r>
    <r>
      <rPr>
        <b/>
        <sz val="14"/>
        <rFont val="Calibri"/>
        <family val="2"/>
        <scheme val="minor"/>
      </rPr>
      <t xml:space="preserve"> PAR LE PSC (FACULTATIF)</t>
    </r>
  </si>
  <si>
    <t>Montant estimé</t>
  </si>
  <si>
    <t>Nombre estimé de déplacements vers l'entreprise --&gt;</t>
  </si>
  <si>
    <t>Informations supplémentaires (au besoin) --&gt;</t>
  </si>
  <si>
    <t>https://agriconseils.qc.ca/wp-content/uploads/2025/05/Guide_admin_PSC2023-2028_Mai2025v5.pdf#page=16</t>
  </si>
  <si>
    <t>https://agriconseils.qc.ca/wp-content/uploads/2025/05/Guide_admin_PSC2023-2028_Mai2025v5.pdf#page=19</t>
  </si>
  <si>
    <t>https://agriconseils.qc.ca/wp-content/uploads/2025/05/Guide_admin_PSC2023-2028_Mai2025v5.pdf#page=23</t>
  </si>
  <si>
    <t>https://agriconseils.qc.ca/wp-content/uploads/2025/05/Guide_admin_PSC2023-2028_Mai2025v5.pdf#page=24</t>
  </si>
  <si>
    <t>https://agriconseils.qc.ca/wp-content/uploads/2025/05/Guide_admin_PSC2023-2028_Mai2025v5.pdf#page=26</t>
  </si>
  <si>
    <t>https://agriconseils.qc.ca/wp-content/uploads/2025/05/Guide_admin_PSC2023-2028_Mai2025v5.pdf#page=27</t>
  </si>
  <si>
    <t>https://agriconseils.qc.ca/wp-content/uploads/2025/05/Guide_admin_PSC2023-2028_Mai2025v5.pdf#page=28</t>
  </si>
  <si>
    <t>https://agriconseils.qc.ca/wp-content/uploads/2025/05/Guide_admin_PSC2023-2028_Mai2025v5.pdf#page=29</t>
  </si>
  <si>
    <t>https://agriconseils.qc.ca/wp-content/uploads/2025/05/Guide_admin_PSC2023-2028_Mai2025v5.pdf#page=32</t>
  </si>
  <si>
    <t>https://agriconseils.qc.ca/wp-content/uploads/2025/05/Guide_admin_PSC2023-2028_Mai2025v5.pdf#page=34</t>
  </si>
  <si>
    <t>https://agriconseils.qc.ca/wp-content/uploads/2025/05/Guide_admin_PSC2023-2028_Mai2025v5.pdf#page=35</t>
  </si>
  <si>
    <t>https://agriconseils.qc.ca/wp-content/uploads/2025/05/Guide_admin_PSC2023-2028_Mai2025v5.pdf#page=36</t>
  </si>
  <si>
    <t>https://agriconseils.qc.ca/wp-content/uploads/2025/05/Guide_admin_PSC2023-2028_Mai2025v5.pdf#page=37</t>
  </si>
  <si>
    <t>https://agriconseils.qc.ca/wp-content/uploads/2025/05/Guide_admin_PSC2023-2028_Mai2025v5.pdf#page=38</t>
  </si>
  <si>
    <t>https://agriconseils.qc.ca/wp-content/uploads/2025/05/Guide_admin_PSC2023-2028_Mai2025v5.pdf#page=41</t>
  </si>
  <si>
    <t>https://agriconseils.qc.ca/wp-content/uploads/2025/05/Guide_admin_PSC2023-2028_Mai2025v5.pdf#page=42</t>
  </si>
  <si>
    <t>https://agriconseils.qc.ca/wp-content/uploads/2025/05/Guide_admin_PSC2023-2028_Mai2025v5.pdf#page=43</t>
  </si>
  <si>
    <t>https://agriconseils.qc.ca/wp-content/uploads/2025/05/Guide_admin_PSC2023-2028_Mai2025v5.pdf#page=46</t>
  </si>
  <si>
    <t>https://agriconseils.qc.ca/wp-content/uploads/2025/05/Guide_admin_PSC2023-2028_Mai2025v5.pdf#page=44</t>
  </si>
  <si>
    <t>https://agriconseils.qc.ca/wp-content/uploads/2025/05/Guide_admin_PSC2023-2028_Mai2025v5.pdf#page=45</t>
  </si>
  <si>
    <t>https://agriconseils.qc.ca/wp-content/uploads/2025/05/Guide_admin_PSC2023-2028_Mai2025v5.pdf#page=47</t>
  </si>
  <si>
    <t>https://agriconseils.qc.ca/wp-content/uploads/2025/05/Guide_admin_PSC2023-2028_Mai2025v5.pdf#page=48</t>
  </si>
  <si>
    <t>https://agriconseils.qc.ca/wp-content/uploads/2025/05/Guide_admin_PSC2023-2028_Mai2025v5.pdf#page=49</t>
  </si>
  <si>
    <t>https://agriconseils.qc.ca/wp-content/uploads/2025/05/Guide_admin_PSC2023-2028_Mai2025v5.pdf#page=50</t>
  </si>
  <si>
    <t>https://agriconseils.qc.ca/wp-content/uploads/2025/05/Guide_admin_PSC2023-2028_Mai2025v5.pdf#page=53</t>
  </si>
  <si>
    <t>https://agriconseils.qc.ca/wp-content/uploads/2025/05/Guide_admin_PSC2023-2028_Mai2025v5.pdf#page=54</t>
  </si>
  <si>
    <t>https://agriconseils.qc.ca/wp-content/uploads/2025/05/Guide_admin_PSC2023-2028_Mai2025v5.pdf#page=56</t>
  </si>
  <si>
    <t>https://agriconseils.qc.ca/wp-content/uploads/2025/05/Guide_admin_PSC2023-2028_Mai2025v5.pdf#page=57</t>
  </si>
  <si>
    <t>https://agriconseils.qc.ca/wp-content/uploads/2025/05/Guide_admin_PSC2023-2028_Mai2025v5.pdf#page=58</t>
  </si>
  <si>
    <t>https://agriconseils.qc.ca/wp-content/uploads/2025/05/Guide_admin_PSC2023-2028_Mai2025v5.pdf#page=59</t>
  </si>
  <si>
    <t>https://agriconseils.qc.ca/wp-content/uploads/2025/05/Guide_admin_PSC2023-2028_Mai2025v5.pdf#page=61</t>
  </si>
  <si>
    <t>https://agriconseils.qc.ca/wp-content/uploads/2025/05/Guide_admin_PSC2023-2028_Mai2025v5.pdf#page=62</t>
  </si>
  <si>
    <t>https://agriconseils.qc.ca/wp-content/uploads/2025/05/Guide_admin_PSC2023-2028_Mai2025v5.pdf#page=63</t>
  </si>
  <si>
    <t>https://agriconseils.qc.ca/wp-content/uploads/2025/05/Guide_admin_PSC2023-2028_Mai2025v5.pdf#page=64</t>
  </si>
  <si>
    <t>https://agriconseils.qc.ca/wp-content/uploads/2025/05/Guide_admin_PSC2023-2028_Mai2025v5.pdf#page=66</t>
  </si>
  <si>
    <t>https://agriconseils.qc.ca/wp-content/uploads/2025/05/Guide_admin_PSC2023-2028_Mai2025v5.pdf#page=68</t>
  </si>
  <si>
    <t>https://agriconseils.qc.ca/wp-content/uploads/2025/05/Guide_admin_PSC2023-2028_Mai2025v5.pdf#page=69</t>
  </si>
  <si>
    <t>https://agriconseils.qc.ca/wp-content/uploads/2025/05/Guide_admin_PSC2023-2028_Mai2025v5.pdf#page=70</t>
  </si>
  <si>
    <t>https://agriconseils.qc.ca/wp-content/uploads/2025/05/Guide_admin_PSC2023-2028_Mai2025v5.pdf#page=72</t>
  </si>
  <si>
    <t>https://agriconseils.qc.ca/wp-content/uploads/2025/05/Guide_admin_PSC2023-2028_Mai2025v5.pdf#page=73</t>
  </si>
  <si>
    <t>https://agriconseils.qc.ca/wp-content/uploads/2025/05/Guide_admin_PSC2023-2028_Mai2025v5.pdf#page=74</t>
  </si>
  <si>
    <t>https://agriconseils.qc.ca/wp-content/uploads/2025/05/Guide_admin_PSC2023-2028_Mai2025v5.pdf#page=76</t>
  </si>
  <si>
    <t xml:space="preserve">La complétion de cette section est facultative.
Pour chacun des services inscrits, il est possible, au dessous, d'y ajouter une description supplémentaire.
À la section honoraires, inscrire le nombre d'heures ainsi que le taux horaire ($/h) permettront au(x) montant(s) respectif(s) de s'ajouter au sous-total du CSU.
</t>
  </si>
  <si>
    <t># de contrat :</t>
  </si>
  <si>
    <t xml:space="preserve"># TPS : </t>
  </si>
  <si>
    <t xml:space="preserve"># TVQ : </t>
  </si>
  <si>
    <t>Transformation alimentaire artisanale</t>
  </si>
  <si>
    <t>Subvention PSC ($)</t>
  </si>
  <si>
    <t>(à titre indicatif seulement)</t>
  </si>
  <si>
    <t>Section: Estimation des honoraires professionnels de temps de déplacement</t>
  </si>
  <si>
    <t>6_Suivi - Gestion de la fertilisation</t>
  </si>
  <si>
    <t>7_Suivi - Gestion des eaux usées et d'autres matières résiduelles à la ferme</t>
  </si>
  <si>
    <t>8_Suivi - Santé et conservation des sols</t>
  </si>
  <si>
    <t>9_Suivi - Gestion et utilisation de l'eau en agriculture</t>
  </si>
  <si>
    <t>10_Suivi - Gestion intégrée des ennemis de cultures</t>
  </si>
  <si>
    <t>11_Suivi - Biodiversité en milieu agricole</t>
  </si>
  <si>
    <t>12_Suivi - Agriculture numérique et de précision</t>
  </si>
  <si>
    <t>13_Suivi - Agroéconomie et formation</t>
  </si>
  <si>
    <t>Guide d'utilisation - Onglet Liste de clients</t>
  </si>
  <si>
    <t>Bonifications regionales Gestion</t>
  </si>
  <si>
    <t xml:space="preserve">Bonification_régionale_Technique </t>
  </si>
  <si>
    <t>RA</t>
  </si>
  <si>
    <t xml:space="preserve">Domaine </t>
  </si>
  <si>
    <t>Activité</t>
  </si>
  <si>
    <t>AT</t>
  </si>
  <si>
    <t>Entreprise en production bovine</t>
  </si>
  <si>
    <t>BSL</t>
  </si>
  <si>
    <t>non disponible</t>
  </si>
  <si>
    <t>CNCN</t>
  </si>
  <si>
    <t>Analyse financière et technico-économique - Production d'un budge</t>
  </si>
  <si>
    <t>Suivi de la production d'un budge</t>
  </si>
  <si>
    <t>Suivi du plan de redressement financier</t>
  </si>
  <si>
    <t>Territoire éloigné</t>
  </si>
  <si>
    <t>CDQ</t>
  </si>
  <si>
    <t>CA</t>
  </si>
  <si>
    <t>EST</t>
  </si>
  <si>
    <t>Entreprise de petite taille ìnférieur à 200 000 $ (Technique-Gestion)</t>
  </si>
  <si>
    <t>GIM</t>
  </si>
  <si>
    <t>Entreprise de petite taille ìnférieur à 100 000 $ (Technique)</t>
  </si>
  <si>
    <t>LAU</t>
  </si>
  <si>
    <t>Entreprise de petite taille ìnférieur à 100 000 $ (Technique-Gestion)</t>
  </si>
  <si>
    <t>MAU</t>
  </si>
  <si>
    <t>MONT</t>
  </si>
  <si>
    <t>Entreprise établie moins de 5ans (Technique-Gestion)</t>
  </si>
  <si>
    <t>Suivi au plan de redressement</t>
  </si>
  <si>
    <t>MLL</t>
  </si>
  <si>
    <t>OUT</t>
  </si>
  <si>
    <t>Production de petits fruits  (Technique-Gestion)</t>
  </si>
  <si>
    <t>SLSJ</t>
  </si>
  <si>
    <t>Identification de la bonification régionale</t>
  </si>
  <si>
    <t>Identification de la bonification régionale (ne sera pas une liste déroulante, mais juste une cellule à remplir)</t>
  </si>
  <si>
    <t xml:space="preserve">Page de présentation - Rapport d'intervention </t>
  </si>
  <si>
    <t>Programme services-conseils</t>
  </si>
  <si>
    <r>
      <t>Au terme des services-conseils ayant bénéficié d'une aide financière dans le cadre du Programme services-conseils, un</t>
    </r>
    <r>
      <rPr>
        <b/>
        <sz val="14"/>
        <color theme="1"/>
        <rFont val="Calibri"/>
        <family val="2"/>
        <scheme val="minor"/>
      </rPr>
      <t xml:space="preserve"> rapport d'intervention doit obligatoirement être transmis au client</t>
    </r>
    <r>
      <rPr>
        <sz val="14"/>
        <color theme="1"/>
        <rFont val="Calibri"/>
        <family val="2"/>
        <scheme val="minor"/>
      </rPr>
      <t xml:space="preserve"> (entreprise). Cette page de présentation rassemble des informations qui doivent figurer aux rapports d'intervention.  </t>
    </r>
  </si>
  <si>
    <r>
      <t xml:space="preserve">Les documents qui témoignent de l’ensemble des </t>
    </r>
    <r>
      <rPr>
        <b/>
        <sz val="14"/>
        <color theme="1"/>
        <rFont val="Calibri"/>
        <family val="2"/>
        <scheme val="minor"/>
      </rPr>
      <t>activités couvertes par le contrat</t>
    </r>
    <r>
      <rPr>
        <sz val="14"/>
        <color theme="1"/>
        <rFont val="Calibri"/>
        <family val="2"/>
        <scheme val="minor"/>
      </rPr>
      <t xml:space="preserve"> visé et des </t>
    </r>
    <r>
      <rPr>
        <b/>
        <sz val="14"/>
        <color theme="1"/>
        <rFont val="Calibri"/>
        <family val="2"/>
        <scheme val="minor"/>
      </rPr>
      <t>recommandations</t>
    </r>
    <r>
      <rPr>
        <sz val="14"/>
        <color theme="1"/>
        <rFont val="Calibri"/>
        <family val="2"/>
        <scheme val="minor"/>
      </rPr>
      <t xml:space="preserve"> en découlant doivent être annexés à cette page au moment de transmettre le rapport d'intervention au client ou dans le cadre du contrôle de conformité: 
• rapports de visites et des notes; 
• des résultats et des analyses;
• discussions, échanges de messagerie et courriels;
• photos, capture d’écran, etc.</t>
    </r>
  </si>
  <si>
    <t>Pour plus d’informations quant aux exigences relatives aux rapports d’intervention, nous vous invitons à consulter le guide administratif, notamment les pages 84 et 85.</t>
  </si>
  <si>
    <t>https://agriconseils.qc.ca/wp-content/uploads/2025/05/Guide_administratif_PSC2023-2028_Mai2025v6-2.pdf</t>
  </si>
  <si>
    <t>Nom du dispensateur</t>
  </si>
  <si>
    <t>Nom de l'entreprise</t>
  </si>
  <si>
    <t>NIM</t>
  </si>
  <si>
    <t>Numéro de contrat</t>
  </si>
  <si>
    <t>Production couverte</t>
  </si>
  <si>
    <t>Précision (production)</t>
  </si>
  <si>
    <t>Identification des activités au contrat</t>
  </si>
  <si>
    <t>Domaine :</t>
  </si>
  <si>
    <t>Thématique:</t>
  </si>
  <si>
    <t>Contexte et mandat</t>
  </si>
  <si>
    <t>J'atteste de l'authenticité des renseignements présentés ci-dessus et dans les documents annexés.</t>
  </si>
  <si>
    <t>Je confirme que cette page et l'ensemble des documents annexés ont été transmis au client.</t>
  </si>
  <si>
    <t>Signature du conseiller:</t>
  </si>
  <si>
    <t xml:space="preserve">Date: </t>
  </si>
  <si>
    <t>Bonifications régionales</t>
  </si>
  <si>
    <t>Domaine technique</t>
  </si>
  <si>
    <t>Domaine gestion</t>
  </si>
  <si>
    <t>Section :  Bonifications régionales</t>
  </si>
  <si>
    <r>
      <t>Date de début </t>
    </r>
    <r>
      <rPr>
        <sz val="8"/>
        <color theme="1"/>
        <rFont val="Calibri"/>
        <family val="2"/>
        <scheme val="minor"/>
      </rPr>
      <t xml:space="preserve">(aaaa-mm-jj) </t>
    </r>
    <r>
      <rPr>
        <b/>
        <sz val="10"/>
        <color theme="1"/>
        <rFont val="Calibri"/>
        <family val="2"/>
        <scheme val="minor"/>
      </rPr>
      <t>:</t>
    </r>
  </si>
  <si>
    <r>
      <t xml:space="preserve">Date de fin </t>
    </r>
    <r>
      <rPr>
        <sz val="8"/>
        <color theme="1"/>
        <rFont val="Calibri"/>
        <family val="2"/>
        <scheme val="minor"/>
      </rPr>
      <t>(aaaa-mm-jj)</t>
    </r>
    <r>
      <rPr>
        <b/>
        <sz val="10"/>
        <color theme="1"/>
        <rFont val="Calibri"/>
        <family val="2"/>
        <scheme val="minor"/>
      </rPr>
      <t xml:space="preserve"> : </t>
    </r>
  </si>
  <si>
    <t xml:space="preserve">BONIFICATIONS RÉGIONALES </t>
  </si>
  <si>
    <t>Le demandeur bénéficie d'une bonification régionale dans le domaine Technique</t>
  </si>
  <si>
    <r>
      <t xml:space="preserve">Indiquez </t>
    </r>
    <r>
      <rPr>
        <i/>
        <sz val="11"/>
        <color theme="1"/>
        <rFont val="Calibri"/>
        <family val="2"/>
        <scheme val="minor"/>
      </rPr>
      <t>J’estime des frais de déplacement</t>
    </r>
    <r>
      <rPr>
        <sz val="11"/>
        <color theme="1"/>
        <rFont val="Calibri"/>
        <family val="2"/>
        <scheme val="minor"/>
      </rPr>
      <t xml:space="preserve"> si vous estimez des honoraires professionnels de temps de déplacement. Précisez le nombre de déplacement, le temps total requis et le taux horaire. Le réseau Agriconseils déterminera l’admissibilité au remboursement à un taux fixe de 50$/h. Cette estimation s’applique aux déplacements de moins de 100 km par visite à l’entreprise (200 km aller-retour). Pour les déplacements à partir de 200 km aller-retour, référez-vous plutôt à l’annexe 4 du Guide administratif.
Si vous estimez des frais de déplacements, remplissez les cellules "bleu pâle".</t>
    </r>
  </si>
  <si>
    <t>L'utilisation de la page de présentation n'est pas obligatoire, mais constitue un outil complémentaire lorsque les informations requises au rapport d’intervention  ne sont pas présentes dans le ou les documents qui composent le rapport. Cette page est recommandée pour les dossiers où le rapport d’intervention repose sur un cumul d’informations (courriels, textos, etc.), notamment pour les suivis dans le domaine technique et de l'agroenvironnement. 
Cette page ne peut tenir lieu de rapport d'intervention complet.</t>
  </si>
  <si>
    <t>Identification du dispensateur et de l'entreprise agricole</t>
  </si>
  <si>
    <r>
      <rPr>
        <b/>
        <sz val="16"/>
        <color theme="1"/>
        <rFont val="Calibri"/>
        <family val="2"/>
        <scheme val="minor"/>
      </rPr>
      <t>Mise à jour: modifications au mandat, au nombre d'heures prévues et aux activités visées par le contrat</t>
    </r>
    <r>
      <rPr>
        <b/>
        <sz val="14"/>
        <color theme="1"/>
        <rFont val="Calibri"/>
        <family val="2"/>
        <scheme val="minor"/>
      </rPr>
      <t xml:space="preserve">
</t>
    </r>
    <r>
      <rPr>
        <sz val="12"/>
        <color theme="1"/>
        <rFont val="Calibri"/>
        <family val="2"/>
        <scheme val="minor"/>
      </rPr>
      <t xml:space="preserve">Si le mandat, les activités ou le nombre d'heures ont été modifiés en cours de réalisation, il est possible de l'indiquer ici. En détenant cette information, l'appréciation du contenu rapport d'intervention est facilité. </t>
    </r>
    <r>
      <rPr>
        <sz val="12"/>
        <color rgb="FFFF0000"/>
        <rFont val="Calibri"/>
        <family val="2"/>
        <scheme val="minor"/>
      </rPr>
      <t>Cette section n'est pas générée automatiquement. Le cas échéant, cette section est à compléter.</t>
    </r>
  </si>
  <si>
    <t>Page de présentation suggérée</t>
  </si>
  <si>
    <r>
      <rPr>
        <b/>
        <sz val="12"/>
        <color rgb="FF4F81BD"/>
        <rFont val="Calibri"/>
        <family val="2"/>
        <scheme val="minor"/>
      </rPr>
      <t>1. CONDITIONS D’EXÉCUTION DU CONTRAT</t>
    </r>
    <r>
      <rPr>
        <sz val="12"/>
        <color theme="1"/>
        <rFont val="Calibri"/>
        <family val="2"/>
        <scheme val="minor"/>
      </rPr>
      <t xml:space="preserve">
Le dispensateur a le libre choix des moyens d’exécution du contrat. Il peut s’adjoindre un tiers (agronome, technicien ou stagiaire) pour l’exécution du présent contrat, mais il en conserve la direction et la responsabilité. Dans l’exécution de ce contrat, il conserve toute son autonomie professionnelle et doit respecter les lois et règlements applicables.
</t>
    </r>
    <r>
      <rPr>
        <b/>
        <sz val="12"/>
        <color rgb="FF4F81BD"/>
        <rFont val="Calibri"/>
        <family val="2"/>
        <scheme val="minor"/>
      </rPr>
      <t>2. OBLIGATIONS DU DISPENSATEUR</t>
    </r>
    <r>
      <rPr>
        <sz val="12"/>
        <color theme="1"/>
        <rFont val="Calibri"/>
        <family val="2"/>
        <scheme val="minor"/>
      </rPr>
      <t xml:space="preserve">
Le dispensateur s’engage à agir dans le respect des normes de pratiques et des règles de l’art et en conformité avec les différents lois et règlements régissant l’exercice de sa profession et l’objet du présent contrat. 
Le dispensateur tient le demandeur informé de l’avancement des travaux. Il examine ou traite de façon appropriée et dans un délai raisonnable tout document ou information transmis par le demandeur. Il s’engage à remettre les résultats de son travail au demandeur, avec les documents et explications pertinentes, dans les délais prévus. Il s’engage, le cas échéant, à fournir un diagnostic et des recommandations par écrit, ainsi qu'à indiquer la nature du suivi qu’il offrira.
</t>
    </r>
  </si>
  <si>
    <r>
      <rPr>
        <b/>
        <sz val="12"/>
        <color theme="4"/>
        <rFont val="Calibri"/>
        <family val="2"/>
        <scheme val="minor"/>
      </rPr>
      <t>3. OBLIGATIONS ET ENGAGEMENTS DU DEMANDEUR</t>
    </r>
    <r>
      <rPr>
        <sz val="12"/>
        <color theme="1"/>
        <rFont val="Calibri"/>
        <family val="2"/>
        <scheme val="minor"/>
      </rPr>
      <t xml:space="preserve">
Afin de pouvoir bénéficier d’une aide financière via le PSC, le demandeur doit dûment remplir et signer le formulaire d’adhésion et le transmettre au réseau Agriconseils de sa région. 
Le demandeur doit maintenir son admissibilité au PSC pendant toute la durée où l’aide financière lui est accordée. Il a donc l’obligation d’informer le réseau Agriconseils de sa région de tout changement à son dossier pouvant avoir un effet sur son admissibilité au Programme services-conseils, notamment aux conditions d’admissibilité suivantes :
• Le demandeur n’a pas été reconnu coupable, en vertu d’un jugement définitif, d’une infraction au cours des deux années précédant la présente demande d’aide financière en vertu des lois et des règlements en vertu sous la responsabilité du ministre de l’Agriculture, des Pêcheries et de l’Alimentation (MAPAQ).
• Le demandeur n’a pas fait défaut de respecter ses obligations après avoir été dûment mis en demeure par le MAPAQ, et ce, en lien avec une aide financière antérieure octroyée par ce dernier au cours des deux dernières années précédant le dépôt de la présente demande d’aide financière.
• Le demandeur ainsi que ses sous-traitants ne sont pas inscrits au Registre des entreprises non admissibles aux contrats publics (RENA). 
• Le demandeur ne s’est pas vu, au cours des deux années précédant cette demande d’aide financière, refuser, suspendre ou annuler une attestation d’application d’un programme de francisation ou un certificat de francisation comme prévu dans la Charte de la langue française (RLRQ, chapitre C 11, article 147) et il est toujours en mesure de répondre aux exigences de la Charte de la langue française.
• Le demandeur n’est pas sur le coup d’une ordonnance du ministre ou d’un juge, prise en vertu de la Loi sur le bien-être et la sécurité de l’animal (RLRQ, chapitre B-3.1).</t>
    </r>
  </si>
  <si>
    <t>• Le demandeur n’est pas titulaire de charge publique ou fonctionnaire fédéral ou en tant que  titulaire de charge publique ou fonctionnaire fédéral, actuel ou ancien, visé par la Loi sur les conflits d’intérêts, le Code régissant la conduite des titulaires de charge publique en ce qui concerne les conflits d’intérêts dans le cas des députés de la Chambre des communes, ou le Code de valeurs et d’éthique de la fonction publique fédérale et la Politique fédérale sur les conflits d’intérêts et l’après-mandat, il respecte la condition suivante: ne pas bénéficier d’un avantage découlant de l’Accord bilatéral à moins que la fourniture ou la réception de pareils avantages se fasse en conformité avec ces dispositions législatives, codes et politiques (Conflits d’intérêts (15.3 — AB)).
• Le demandeur n’est pas membre de la Chambre des communes ou du Sénat ou en tant que membre de la Chambre des communes ou du Sénat, il respecte la condition suivante: aucun membre de la Chambre des communes ou du Sénat n’a le droit de tirer un avantage financier découlant de la contribution du Canada aux termes de l’Accord qui ne serait pas autorisé aux termes de la Loi sur le Parlement du Canada. (Admissibilité de députés de la Chambre des communes et de membres du Sénat (15.4 — AB))
Le demandeur s’engage à payer au dispensateur le montant établi selon les modalités convenues (de même que les dépenses engagées par le dispensateur pour l’exécution du présent contrat).
Le demandeur s’engage à collaborer avec le dispensateur ou le tiers chargé de certaines parties du contrat par le dispensateur et doit notamment fournir tous les documents et renseignements nécessaires. Il doit établir clairement ses besoins et les objectifs poursuivis.
Le délai imparti pour compléter le présent contrat est calculé à partir du moment où le dispensateur a tous les documents et renseignements nécessaires (établis dans le cadre de l’entrevue). 
Au besoin, le demandeur doit autoriser une personne à agir en son nom afin de ne pas retarder indûment la réalisation du mandat.
Le demandeur s’engage à déclarer par écrit au Ministre ou au réseau Agriconseils toute aide financière publique reçue liée aux activités et ou aux projets financés dans le contexte du présent programme.</t>
  </si>
  <si>
    <r>
      <rPr>
        <b/>
        <sz val="12"/>
        <color theme="1"/>
        <rFont val="Calibri"/>
        <family val="2"/>
        <scheme val="minor"/>
      </rPr>
      <t>·</t>
    </r>
    <r>
      <rPr>
        <sz val="12"/>
        <color theme="1"/>
        <rFont val="Calibri"/>
        <family val="2"/>
        <scheme val="minor"/>
      </rPr>
      <t> transmette au réseau Agriconseils, aux fins d'octroi d'une aide financière, les documents suivants :</t>
    </r>
  </si>
  <si>
    <r>
      <rPr>
        <b/>
        <sz val="12"/>
        <color theme="1"/>
        <rFont val="Calibri"/>
        <family val="2"/>
        <scheme val="minor"/>
      </rPr>
      <t xml:space="preserve">· </t>
    </r>
    <r>
      <rPr>
        <sz val="12"/>
        <color theme="1"/>
        <rFont val="Calibri"/>
        <family val="2"/>
        <scheme val="minor"/>
      </rPr>
      <t>permette au réseau Agriconseils, à la Coordination services-conseils ou à un mandataire du ministère de l’Agriculture, des Pêcheries et de l’Alimentation, à des fins de vérification et d'évaluation, d'avoir accès aux documents suivants :</t>
    </r>
  </si>
  <si>
    <r>
      <rPr>
        <b/>
        <sz val="12"/>
        <color theme="1"/>
        <rFont val="Calibri"/>
        <family val="2"/>
        <scheme val="minor"/>
      </rPr>
      <t>·</t>
    </r>
    <r>
      <rPr>
        <sz val="12"/>
        <color theme="1"/>
        <rFont val="Calibri"/>
        <family val="2"/>
        <scheme val="minor"/>
      </rPr>
      <t xml:space="preserve"> permette au réseau Agriconseils d’échanger les renseignements relatifs aux taux et montants d’aides financières s’appliquant au présent contrat;
· transmette au Réseau d’avertissements phytosanitaires (RAP) du ministère de l’Agriculture, des Pêcheries et de l’Alimentation, s’il y a lieu, les différentes données non-nominatives de surveillance phytosanitaire récoltées dans le cadre de ses activités professionnelles.</t>
    </r>
  </si>
  <si>
    <r>
      <t xml:space="preserve">7. CLAUSES ADDITIONNELLES APPORTÉES PAR LE DISPENSATEUR
</t>
    </r>
    <r>
      <rPr>
        <sz val="12"/>
        <rFont val="Calibri"/>
        <family val="2"/>
        <scheme val="minor"/>
      </rPr>
      <t>(insertion des clauses propres au dispensateur, au besoin)</t>
    </r>
  </si>
  <si>
    <r>
      <t xml:space="preserve">5. RÉCEPTION ET ACCEPTATION DU TRAVAIL
</t>
    </r>
    <r>
      <rPr>
        <sz val="12"/>
        <rFont val="Calibri"/>
        <family val="2"/>
        <scheme val="minor"/>
      </rPr>
      <t>Le demandeur ne peut refuser le travail que pour des raisons valables, relatives à la qualité du travail et des attentes qui peuvent raisonnablement découler du présent contrat.
Le demandeur ne peut refuser le travail que sur avis au dispensateur dans les_____ jours de la remise de l’objet du présent contrat. En l’absence d’un tel avis, il est réputé avoir accepté. 
Si la non-conformité du document dépend d’informations inexactes ou incomplètes transmises par le demandeur, les modifications requises seront à la charge de celui-ci. Si la non-conformité du document résulte d’une erreur ou d’une omission du dispensateur, les modifications requises seront à sa charge.</t>
    </r>
    <r>
      <rPr>
        <b/>
        <sz val="12"/>
        <color rgb="FF4F81BD"/>
        <rFont val="Calibri"/>
        <family val="2"/>
        <scheme val="minor"/>
      </rPr>
      <t xml:space="preserve">
6. CLAUSES DIVERSES
</t>
    </r>
    <r>
      <rPr>
        <sz val="12"/>
        <rFont val="Calibri"/>
        <family val="2"/>
        <scheme val="minor"/>
      </rPr>
      <t>Toute action en justice relative à l’exécution du présent contrat pourra être intentée dans le district judiciaire du lieu de sa signature ou dans le district judiciaire où est située la place d’affaires du dispensateur. Pour l’exécution des présentes, les parties font élection de domicile aux adresses mentionnées au présent contrat. Toute modification ou addition au présent contrat ne sera valide que si elle est faite par écrit et entérinée par les deux parties.</t>
    </r>
  </si>
  <si>
    <r>
      <rPr>
        <b/>
        <sz val="12"/>
        <color rgb="FF4F81BD"/>
        <rFont val="Calibri"/>
        <family val="2"/>
        <scheme val="minor"/>
      </rPr>
      <t>4. RÉSILIATION DU CONTRAT DE SERVICE</t>
    </r>
    <r>
      <rPr>
        <sz val="12"/>
        <color theme="1"/>
        <rFont val="Calibri"/>
        <family val="2"/>
        <scheme val="minor"/>
      </rPr>
      <t xml:space="preserve">
Le demandeur doit donner un avis écrit au dispensateur de son intention de résilier le présent contrat. Le demandeur est tenu, lors de la résiliation du présent contrat, de payer au dispensateur, en proportion du montant établi, les frais et dépenses encourus, la valeur des travaux exécutés avant la notification par écrit de la résiliation (soit en proportion du prix forfaitaire établi ou selon le tarif horaire convenu).
Le dispensateur ne peut résilier le contrat que par un avis écrit et lorsqu’il y a cas de force majeure ou pour des motifs justes et raisonnables. Constituent notamment des motifs justes et raisonnables :
•	lorsqu’il y a perte de confiance du demandeur;
•	lorsque le dispensateur est en situation de conflit d’intérêts réel ou apparent;
•	lorsqu’il y a incitation de la part du demandeur à l’accomplissement d’actes illégaux ou frauduleux;
•	lorsque le demandeur refuse de payer les honoraires;
•	lorsque le demandeur refuse de collaborer ou induit le dispensateur en erreur;
•	lorsque le dispensateur est incapable d’exercer sa profession en raison de son état de santé.
Lorsque le dispensateur met fin au présent contrat, il doit prendre les mesures nécessaires pour éviter tout préjudice sérieux et prévisible au demandeur.</t>
    </r>
  </si>
  <si>
    <r>
      <t>Total des aides financières (conditionnelles à l'approbation du réseau Agriconseils</t>
    </r>
    <r>
      <rPr>
        <b/>
        <vertAlign val="superscript"/>
        <sz val="12"/>
        <color theme="1"/>
        <rFont val="Calibri"/>
        <family val="2"/>
        <scheme val="minor"/>
      </rPr>
      <t>1</t>
    </r>
    <r>
      <rPr>
        <b/>
        <sz val="12"/>
        <color theme="1"/>
        <rFont val="Calibri"/>
        <family val="2"/>
        <scheme val="minor"/>
      </rPr>
      <t>) :</t>
    </r>
  </si>
  <si>
    <r>
      <t xml:space="preserve">Entre, </t>
    </r>
    <r>
      <rPr>
        <b/>
        <sz val="12"/>
        <color theme="4"/>
        <rFont val="Calibri"/>
        <family val="2"/>
        <scheme val="minor"/>
      </rPr>
      <t>d’une</t>
    </r>
    <r>
      <rPr>
        <b/>
        <sz val="12"/>
        <color rgb="FF4F81BD"/>
        <rFont val="Calibri"/>
        <family val="2"/>
        <scheme val="minor"/>
      </rPr>
      <t xml:space="preserve"> part :</t>
    </r>
    <r>
      <rPr>
        <sz val="12"/>
        <color theme="1"/>
        <rFont val="Calibri"/>
        <family val="2"/>
        <scheme val="minor"/>
      </rPr>
      <t xml:space="preserve"> </t>
    </r>
    <r>
      <rPr>
        <b/>
        <sz val="12"/>
        <color rgb="FF4F81BD"/>
        <rFont val="Calibri"/>
        <family val="2"/>
        <scheme val="minor"/>
      </rPr>
      <t xml:space="preserve">
</t>
    </r>
    <r>
      <rPr>
        <sz val="12"/>
        <rFont val="Calibri"/>
        <family val="2"/>
        <scheme val="minor"/>
      </rPr>
      <t>Ci-après appelé le dispensateur</t>
    </r>
    <r>
      <rPr>
        <b/>
        <sz val="12"/>
        <rFont val="Calibri"/>
        <family val="2"/>
        <scheme val="minor"/>
      </rPr>
      <t xml:space="preserve"> </t>
    </r>
  </si>
  <si>
    <r>
      <t xml:space="preserve">Et, d’autre part :
</t>
    </r>
    <r>
      <rPr>
        <sz val="12"/>
        <rFont val="Calibri"/>
        <family val="2"/>
        <scheme val="minor"/>
      </rPr>
      <t xml:space="preserve">Ci-après appelé le demandeur </t>
    </r>
  </si>
  <si>
    <t>Précision (lorsque nécessaire):      </t>
  </si>
  <si>
    <r>
      <t>Description du mandat et contexte de réalisation :</t>
    </r>
    <r>
      <rPr>
        <b/>
        <sz val="12"/>
        <color rgb="FF4F81BD"/>
        <rFont val="Calibri"/>
        <family val="2"/>
        <scheme val="minor"/>
      </rPr>
      <t xml:space="preserve"> </t>
    </r>
    <r>
      <rPr>
        <b/>
        <sz val="12"/>
        <color theme="1"/>
        <rFont val="Calibri"/>
        <family val="2"/>
        <scheme val="minor"/>
      </rPr>
      <t>     </t>
    </r>
  </si>
  <si>
    <t xml:space="preserve">8. DIVULGATION D’INFORMATION ET ACCÈS AUX DOCUMENTS </t>
  </si>
  <si>
    <t>9. LEVÉE DU SECRET PROFESSIONNEL OU DE L’OBLIGATION DE CONFIDENTIALITÉ</t>
  </si>
  <si>
    <t xml:space="preserve">Je, soussigné(e), </t>
  </si>
  <si>
    <t xml:space="preserve"> en mon nom personnel ou en qualité de répondant dûment autorisé de l'entreprise identifiée au présent contrat, consens à ce que le dispensateur également identifié au présent contrat :</t>
  </si>
  <si>
    <t>Statut du demandeur</t>
  </si>
  <si>
    <t>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t>
  </si>
  <si>
    <t>o  les recommandations écrites;</t>
  </si>
  <si>
    <t>Date : _____________</t>
  </si>
  <si>
    <t>Le demandeur reconnaît avoir pris connaissance du présent contrat, et notamment de les sections 8 et 9 ainsi que du Programme services-conseils et accepte de se soumettre à chacune des clauses, conditions et obligations qui y sont décrites.</t>
  </si>
  <si>
    <t>o  la ou les feuilles de temps;</t>
  </si>
  <si>
    <t>o  les factures de l’ensemble des services-conseils réalisés par le dispensateur de services pour l’année vérifiée.</t>
  </si>
  <si>
    <t xml:space="preserve">                                                                      Initiales du dispensateur : ______________</t>
  </si>
  <si>
    <t xml:space="preserve">                                                                     Initiales du demandeur : ______________</t>
  </si>
  <si>
    <t>Initiales du dispensateur : ____________</t>
  </si>
  <si>
    <t>Initiales du demandeur : _____________</t>
  </si>
  <si>
    <t>Initiales du dispensateur : __________</t>
  </si>
  <si>
    <t>Initiales du demandeur : ___________</t>
  </si>
  <si>
    <r>
      <rPr>
        <b/>
        <sz val="11"/>
        <color theme="1"/>
        <rFont val="Calibri"/>
        <family val="2"/>
        <scheme val="minor"/>
      </rPr>
      <t>Important :</t>
    </r>
    <r>
      <rPr>
        <sz val="11"/>
        <color theme="1"/>
        <rFont val="Calibri"/>
        <family val="2"/>
        <scheme val="minor"/>
      </rPr>
      <t xml:space="preserve"> Le contrat ne constitue par une confirmation d'aide financière </t>
    </r>
  </si>
  <si>
    <r>
      <t>Les entreprises agricoles dont un membre répond aux critères de la relève agricole, ainsi que celles qui ont une certification ou une précertification biologique peuvent bénéficier d'une bonification du taux d'aide de base du PSC.</t>
    </r>
    <r>
      <rPr>
        <sz val="10"/>
        <color theme="1"/>
        <rFont val="Calibri"/>
        <family val="2"/>
        <scheme val="minor"/>
      </rPr>
      <t xml:space="preserve">
</t>
    </r>
    <r>
      <rPr>
        <sz val="11"/>
        <color theme="1"/>
        <rFont val="Calibri"/>
        <family val="2"/>
        <scheme val="minor"/>
      </rPr>
      <t xml:space="preserve">
Ce statut particulier est attribué par le réseau Agriconseils en fonction des critères définis dans le guide administratif.
Indiquez si l'entreprise se qualifie à l'un ou l'autre de ces statuts. Dans le doute, indiquez « Ne sait pas ».
</t>
    </r>
  </si>
  <si>
    <t>Remplir l'ensemble des renseignements demandés pour assurer le bon traitement du contrat.
Si vous êtes inscrits aux fichiers de la TPS et de la TVQ, vous devez indiquer vos numéros pour que les taxes se calculent.
Le numéro de téléphone OU l'adresse courriel suffit, tant pouur le demandeur que le dispensateur.</t>
  </si>
  <si>
    <t>Indiquez ici les frais autres affectés à votre mandat. Ces frais sont exclus du calcul de l'aide financière.</t>
  </si>
  <si>
    <t xml:space="preserve">Ajouter les coordonnées de votre clientèle en respectant les en-têtes de colonnes.  
Sélectionner ensuite l'entreprise dans le menu déroulant qui apparaît dans la cellule Nom de l’entreprise de l’onglet Contrat.	</t>
  </si>
  <si>
    <t>NE SAIT PAS</t>
  </si>
  <si>
    <r>
      <t xml:space="preserve">Les </t>
    </r>
    <r>
      <rPr>
        <b/>
        <sz val="15"/>
        <color theme="1"/>
        <rFont val="Calibri"/>
        <family val="2"/>
        <scheme val="minor"/>
      </rPr>
      <t>activités</t>
    </r>
    <r>
      <rPr>
        <sz val="15"/>
        <color theme="1"/>
        <rFont val="Calibri"/>
        <family val="2"/>
        <scheme val="minor"/>
      </rPr>
      <t xml:space="preserve"> concernées ainsi que les </t>
    </r>
    <r>
      <rPr>
        <b/>
        <sz val="15"/>
        <color theme="1"/>
        <rFont val="Calibri"/>
        <family val="2"/>
        <scheme val="minor"/>
      </rPr>
      <t>recommandations</t>
    </r>
    <r>
      <rPr>
        <sz val="15"/>
        <color theme="1"/>
        <rFont val="Calibri"/>
        <family val="2"/>
        <scheme val="minor"/>
      </rPr>
      <t xml:space="preserve"> doivent être </t>
    </r>
    <r>
      <rPr>
        <b/>
        <sz val="15"/>
        <color theme="1"/>
        <rFont val="Calibri"/>
        <family val="2"/>
        <scheme val="minor"/>
      </rPr>
      <t>aisément repérables</t>
    </r>
    <r>
      <rPr>
        <sz val="15"/>
        <color theme="1"/>
        <rFont val="Calibri"/>
        <family val="2"/>
        <scheme val="minor"/>
      </rPr>
      <t xml:space="preserve"> dans les documents annexés. </t>
    </r>
  </si>
  <si>
    <r>
      <t xml:space="preserve">Le contrat de services unique (CSU) est actuellement un outil mis à la disposition des conseillers et conseillères en appui à la préparation de leur contrat de services professionnels avec les entreprises. Son utilisation est donc facultative pour le moment, mais </t>
    </r>
    <r>
      <rPr>
        <b/>
        <sz val="12"/>
        <color theme="1"/>
        <rFont val="Calibri"/>
        <family val="2"/>
        <scheme val="minor"/>
      </rPr>
      <t>deviendra obligatoire au moment de la signature du Programme (dans un futur rapproché)</t>
    </r>
    <r>
      <rPr>
        <sz val="12"/>
        <color theme="1"/>
        <rFont val="Calibri"/>
        <family val="2"/>
        <scheme val="minor"/>
      </rPr>
      <t xml:space="preserve">.  
Le CSU est nécessaire lorsqu'une subvention est demandée pour une ou plusieurs activités activités admissibles selon le guide Administratif du Programme services-conseils. Le CSU doit être envoyé aux Réseau Agriconseils afin d'obtenir une confirmation d'aide financière. Afin de permettre aux conseillers de n'utiliser qu'un seul contrat de services, le CSU permet d'inscrire les activités non subventionnées. Néanmoins, les conseillers sont aussi autorisés à utiliser le CSU pour inscrire seulement les activités subventionnées et à utiliser un autre type de contrat pour inscrire les activités non subventionnées. Le CSU doit cependant être utilisé pour toute activité subventionnée dans le cadre du PSC. 
Notez qu'une complétion erronnée du présent contrat n'engage en rien la responsabilité du MAPAQ, des réseaux Agriconseils et de la CSC.
</t>
    </r>
    <r>
      <rPr>
        <b/>
        <sz val="12"/>
        <color theme="1"/>
        <rFont val="Calibri"/>
        <family val="2"/>
        <scheme val="minor"/>
      </rPr>
      <t xml:space="preserve">Attention : 
Ouvrez l'onglet "Contrat" pour remplir le CSU.
</t>
    </r>
    <r>
      <rPr>
        <sz val="12"/>
        <color theme="1"/>
        <rFont val="Calibri"/>
        <family val="2"/>
        <scheme val="minor"/>
      </rPr>
      <t xml:space="preserve">Les informations requises doivent être inscrites dans les cellules "bleu pâle". 
L’identification du dispensateur et du demandeur, le mandat et contexte de réalisation et la description des coûts du ou des services subventionnables par le PSC sont à remplir obligatoirement et font partie du contenu minimal du contrat prévu à l’annexe 4 du Guide administratif. Les sections Estimation des honoraires professionnels de temps de déplacement et  Bonifications régionales doivent être complétées uniquement lorsqu’applicable. 
Sauf exception, le contrat doit être transmis au réseau Agriconseils pour confirmation de l’aide financière lorsque l’indication "À ENVOYER AU RÉSEAU" apparaît en haut à droit de la première page du CSU et que les deux parties ont signé. 
Les dispensateurs qui ont prérempli certaines sections du contrat, imprimé le contrat en statut incomplet, pour ensuite le modifier à la main et le faire signer à la main par le producteur pourront transmettre ces contrats. Bien qu’en statut incomplet, ces contrats pourront être acceptés par les Réseaux. Un contrat débuté en format électronique, révisé à la main et signé de manière électronique ne pourra cependant être accepté. 
</t>
    </r>
  </si>
  <si>
    <t xml:space="preserve">
Toutes les pages de l’onglet "Contrat" doivent être incluses dans le document transmis au Réseau. Le contenu des onglets « Mise en garde », « Guide d’utilisation », « Page de présentation » ainsi que  « Liste de clients » ne doit pas figurer au contrat transmis au Réseau.
Note : Les autres feuilles du fichier sont protégées par un mot de passe.
Une fois que l'indication "À ENVOYER AU RÉSEAU" apparaît et que les deux parties auront signé le CSU, transmettez-le au réseau Agriconseils. Assurez-vous que l’ensemble des pages du contrat se retrouve dans un seul fichier, permettant ainsi d’assurer l’intégrité du document. 
</t>
  </si>
  <si>
    <r>
      <t xml:space="preserve">Indiquer la </t>
    </r>
    <r>
      <rPr>
        <i/>
        <sz val="11"/>
        <color theme="5" tint="-0.249977111117893"/>
        <rFont val="Calibri"/>
        <family val="2"/>
        <scheme val="minor"/>
      </rPr>
      <t>production principale</t>
    </r>
    <r>
      <rPr>
        <sz val="11"/>
        <color theme="1"/>
        <rFont val="Calibri"/>
        <family val="2"/>
        <scheme val="minor"/>
      </rPr>
      <t xml:space="preserve"> visée par le mandat et les </t>
    </r>
    <r>
      <rPr>
        <i/>
        <sz val="11"/>
        <color theme="5" tint="-0.249977111117893"/>
        <rFont val="Calibri"/>
        <family val="2"/>
        <scheme val="minor"/>
      </rPr>
      <t>dates de début et de fin</t>
    </r>
    <r>
      <rPr>
        <sz val="11"/>
        <color theme="1"/>
        <rFont val="Calibri"/>
        <family val="2"/>
        <scheme val="minor"/>
      </rPr>
      <t xml:space="preserve"> du mandat. Il importe d'intégrer une période de réalisation  en adéquation avec les activités qui seront réalisées sur l'entreprise. 
La </t>
    </r>
    <r>
      <rPr>
        <i/>
        <sz val="11"/>
        <color theme="5" tint="-0.249977111117893"/>
        <rFont val="Calibri"/>
        <family val="2"/>
        <scheme val="minor"/>
      </rPr>
      <t>description du mandat et contexte de réalisation</t>
    </r>
    <r>
      <rPr>
        <sz val="11"/>
        <color theme="1"/>
        <rFont val="Calibri"/>
        <family val="2"/>
        <scheme val="minor"/>
      </rPr>
      <t xml:space="preserve"> doit être spécifique à l'entreprise, déterminer les enjeux et les besoins de l'entreprise et clarifier la portée du contrat.  Elle permet au réseau Agriconseils de valider que les activités inscrites au contrat répondent adéquatement au contexte, facilitant la confirmation d'aide financière.
Note: La </t>
    </r>
    <r>
      <rPr>
        <i/>
        <sz val="11"/>
        <color theme="5" tint="-0.249977111117893"/>
        <rFont val="Calibri"/>
        <family val="2"/>
        <scheme val="minor"/>
      </rPr>
      <t>description du mandat et contexte de réalisation</t>
    </r>
    <r>
      <rPr>
        <sz val="11"/>
        <color theme="1"/>
        <rFont val="Calibri"/>
        <family val="2"/>
        <scheme val="minor"/>
      </rPr>
      <t xml:space="preserve"> doit contenir un minimum de 200 caractères.</t>
    </r>
  </si>
  <si>
    <r>
      <t>Les entreprises qui répondent à une priorité régionale peuvent bénéficier d'une bonification du taux d'aide de base du PSC, pour les activités admissibles en technique et en gestion. Les entreprises qui bénéficient de la bonification bio ou relève ne sont pas admissibles à la bonification régionale.</t>
    </r>
    <r>
      <rPr>
        <sz val="10"/>
        <color theme="1"/>
        <rFont val="Calibri"/>
        <family val="2"/>
        <scheme val="minor"/>
      </rPr>
      <t xml:space="preserve">
</t>
    </r>
    <r>
      <rPr>
        <sz val="11"/>
        <color theme="1"/>
        <rFont val="Calibri"/>
        <family val="2"/>
        <scheme val="minor"/>
      </rPr>
      <t xml:space="preserve">
Cette bonification du taux d'aide financière permet aux réseaux Agriconseils d'offrir un soutien adapté aux particularités des entreprises de leur région.
Dans un premier temps, indiquer si l’entreprise bénéficie d’une bonification régionale pour le ou les domaine(s) approprié(s), en sélectionnant oui ou non. Identifier ensuite la ou les bonifications, puis inscrire le nombre total d’heures d’activités admissibles à la bonification régionale précisée. Utiliser la première ligne, s’il s’agit d’une bonification dans le domaine technique et la deuxième, dans le domaine de la gestion. 
</t>
    </r>
    <r>
      <rPr>
        <b/>
        <sz val="11"/>
        <color theme="1"/>
        <rFont val="Calibri"/>
        <family val="2"/>
        <scheme val="minor"/>
      </rPr>
      <t>Important</t>
    </r>
    <r>
      <rPr>
        <sz val="11"/>
        <color theme="1"/>
        <rFont val="Calibri"/>
        <family val="2"/>
        <scheme val="minor"/>
      </rPr>
      <t xml:space="preserve"> : Les heures admissibles à une bonification régionales doivent avoir été inscrites à la section précédente (Description et coûts du ou des services subventionnables par le PSC).
</t>
    </r>
    <r>
      <rPr>
        <sz val="11"/>
        <color rgb="FFFF0000"/>
        <rFont val="Calibri"/>
        <family val="2"/>
        <scheme val="minor"/>
      </rPr>
      <t>LE TAUX ET MAXIMUM D'AIDE INDIQUÉS SONT CONDITIONNELS À UNE CONFIRMATION PAR LE RÉSEAU AGRICONSEILS.</t>
    </r>
    <r>
      <rPr>
        <sz val="11"/>
        <color theme="1"/>
        <rFont val="Calibri"/>
        <family val="2"/>
        <scheme val="minor"/>
      </rPr>
      <t xml:space="preserve">
Le total des aides financières est déduit du coût total des services qui inclut les honoraires professionnels ainsi que la TPS et TVQ applicables à de tels services. Noter que les taxes se calculeront si  les numéros de taxes ont été saisis en début de contrat.</t>
    </r>
  </si>
  <si>
    <t>Le demandeur bénéficie d'une bonification régionale dans le domaine Gestion</t>
  </si>
  <si>
    <t>En foi de quoi, les parties ont signé à ________________________________________________________________________.</t>
  </si>
  <si>
    <t>Version: 2026-04</t>
  </si>
  <si>
    <r>
      <rPr>
        <u/>
        <sz val="11"/>
        <color theme="1"/>
        <rFont val="Calibri"/>
        <family val="2"/>
        <scheme val="minor"/>
      </rPr>
      <t xml:space="preserve">Services professionnels et nature des activités réalisées </t>
    </r>
    <r>
      <rPr>
        <sz val="11"/>
        <color theme="1"/>
        <rFont val="Calibri"/>
        <family val="2"/>
        <scheme val="minor"/>
      </rPr>
      <t xml:space="preserve">:
Sélectionnez, à l'aide des menus déroulants, le(s) domaine(s) visé(s) ainsi que la ou les activité(s) représentant le ou les services que vous comptez offrir dans le cadre de ce mandat. 
</t>
    </r>
    <r>
      <rPr>
        <u/>
        <sz val="11"/>
        <color theme="1"/>
        <rFont val="Calibri"/>
        <family val="2"/>
        <scheme val="minor"/>
      </rPr>
      <t xml:space="preserve">Honoraires </t>
    </r>
    <r>
      <rPr>
        <sz val="11"/>
        <color theme="1"/>
        <rFont val="Calibri"/>
        <family val="2"/>
        <scheme val="minor"/>
      </rPr>
      <t xml:space="preserve">: 
Indiquez le nombre d'heures et le taux horaire applicable aux ressources affectées au mandat. Si plus d'une personne est affectée au mandat, avec un taux horaire différent, inscrire à nouveau l'activité sur une ligne distincte et spécifier la ressource affectée dans la cellule  « Détail (au besoin) ».
</t>
    </r>
    <r>
      <rPr>
        <u/>
        <sz val="11"/>
        <color theme="1"/>
        <rFont val="Calibri"/>
        <family val="2"/>
        <scheme val="minor"/>
      </rPr>
      <t>Subvention</t>
    </r>
    <r>
      <rPr>
        <sz val="11"/>
        <color theme="1"/>
        <rFont val="Calibri"/>
        <family val="2"/>
        <scheme val="minor"/>
      </rPr>
      <t xml:space="preserve"> :
Selon l'activité sélectionnée et le statut du demandeur, un % d'aide et un maximum s'afficheront. Ces taux et maximum sont ceux prévus pour cette activité dans le cadre du PSC.  Ils ne tiennent pas compte de la bonification régionale du taux d'aide pour certains services ou pour certaines clientèles, ni du cumul des aides reçues par les entreprises, qui peut impacter le maximum d'aide.  
Lorsque des activités sont répétées sur plusieurs lignes ou lorsqu’un maximum d’aide est partagé entre plusieurs professionnels, le calcul automatique de l’aide peut dépasser les montants admissibles prévus au guide administratif.
Les utilisateurs sont invités à se référer aux maximums établis dans le guide administratif du PSC pour estimer correctement l’aide financière maximale. 
Le montant final sera ajusté, au besoin, lors de l’analyse du dossier par le réseau Agriconseils.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</si>
</sst>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_ * #,##0_)\ &quot;$&quot;_ ;_ * \(#,##0\)\ &quot;$&quot;_ ;_ * &quot;-&quot;??_)\ &quot;$&quot;_ ;_ @_ "/>
    <numFmt numFmtId="165" formatCode="#&quot; &quot;%"/>
    <numFmt numFmtId="166" formatCode="\(###\)\ ###\-####"/>
    <numFmt numFmtId="167" formatCode="###,###,###"/>
    <numFmt numFmtId="168" formatCode="#,##0.00\ &quot;$&quot;;[Red]\-#,##0.00;&quot;-    $&quot;"/>
    <numFmt numFmtId="169" formatCode="#,##0\ &quot;$&quot;"/>
    <numFmt numFmtId="170" formatCode="0.00_);[Red]\(0.00\)"/>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4F81BD"/>
      <name val="Calibri"/>
      <family val="2"/>
      <scheme val="minor"/>
    </font>
    <font>
      <b/>
      <sz val="10"/>
      <color theme="1"/>
      <name val="Calibri"/>
      <family val="2"/>
      <scheme val="minor"/>
    </font>
    <font>
      <b/>
      <sz val="11"/>
      <color rgb="FF1F497D"/>
      <name val="Calibri"/>
      <family val="2"/>
      <scheme val="minor"/>
    </font>
    <font>
      <sz val="8"/>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sz val="10"/>
      <name val="Arial"/>
      <family val="2"/>
    </font>
    <font>
      <b/>
      <sz val="9"/>
      <color theme="1"/>
      <name val="Calibri"/>
      <family val="2"/>
      <scheme val="minor"/>
    </font>
    <font>
      <b/>
      <sz val="12"/>
      <color theme="1"/>
      <name val="Calibri"/>
      <family val="2"/>
      <scheme val="minor"/>
    </font>
    <font>
      <i/>
      <sz val="11"/>
      <color theme="5" tint="-0.249977111117893"/>
      <name val="Calibri"/>
      <family val="2"/>
      <scheme val="minor"/>
    </font>
    <font>
      <b/>
      <sz val="18"/>
      <color rgb="FFFF0000"/>
      <name val="Calibri"/>
      <family val="2"/>
      <scheme val="minor"/>
    </font>
    <font>
      <b/>
      <sz val="14"/>
      <color rgb="FF1F497D"/>
      <name val="Calibri"/>
      <family val="2"/>
      <scheme val="minor"/>
    </font>
    <font>
      <sz val="8"/>
      <name val="Calibri"/>
      <family val="2"/>
      <scheme val="minor"/>
    </font>
    <font>
      <sz val="16"/>
      <name val="Wingdings 2"/>
      <family val="1"/>
      <charset val="2"/>
    </font>
    <font>
      <u/>
      <sz val="11"/>
      <color theme="10"/>
      <name val="Calibri"/>
      <family val="2"/>
      <scheme val="minor"/>
    </font>
    <font>
      <u/>
      <sz val="11"/>
      <color theme="10"/>
      <name val="Webdings"/>
      <family val="1"/>
      <charset val="2"/>
    </font>
    <font>
      <i/>
      <sz val="8"/>
      <color theme="1"/>
      <name val="Calibri"/>
      <family val="2"/>
      <scheme val="minor"/>
    </font>
    <font>
      <b/>
      <sz val="12"/>
      <color rgb="FF1F497D"/>
      <name val="Calibri"/>
      <family val="2"/>
      <scheme val="minor"/>
    </font>
    <font>
      <b/>
      <sz val="11"/>
      <color theme="4" tint="-0.249977111117893"/>
      <name val="Calibri"/>
      <family val="2"/>
      <scheme val="minor"/>
    </font>
    <font>
      <b/>
      <sz val="9"/>
      <color rgb="FF1F497D"/>
      <name val="Calibri"/>
      <family val="2"/>
      <scheme val="minor"/>
    </font>
    <font>
      <b/>
      <sz val="9"/>
      <color theme="4"/>
      <name val="Calibri"/>
      <family val="2"/>
      <scheme val="minor"/>
    </font>
    <font>
      <b/>
      <sz val="10"/>
      <color theme="0"/>
      <name val="Calibri"/>
      <family val="2"/>
      <scheme val="minor"/>
    </font>
    <font>
      <b/>
      <sz val="9"/>
      <color theme="0"/>
      <name val="Calibri"/>
      <family val="2"/>
      <scheme val="minor"/>
    </font>
    <font>
      <b/>
      <sz val="22"/>
      <color rgb="FF1F497D"/>
      <name val="Calibri"/>
      <family val="2"/>
      <scheme val="minor"/>
    </font>
    <font>
      <b/>
      <sz val="14"/>
      <name val="Calibri"/>
      <family val="2"/>
      <scheme val="minor"/>
    </font>
    <font>
      <i/>
      <sz val="12"/>
      <color theme="1"/>
      <name val="Calibri"/>
      <family val="2"/>
      <scheme val="minor"/>
    </font>
    <font>
      <i/>
      <sz val="11"/>
      <color theme="1"/>
      <name val="Calibri"/>
      <family val="2"/>
      <scheme val="minor"/>
    </font>
    <font>
      <u/>
      <sz val="11"/>
      <color theme="1"/>
      <name val="Calibri"/>
      <family val="2"/>
      <scheme val="minor"/>
    </font>
    <font>
      <b/>
      <sz val="16"/>
      <color theme="5" tint="-0.249977111117893"/>
      <name val="Calibri"/>
      <family val="2"/>
      <scheme val="minor"/>
    </font>
    <font>
      <b/>
      <sz val="7"/>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sz val="15"/>
      <color theme="1"/>
      <name val="Calibri"/>
      <family val="2"/>
      <scheme val="minor"/>
    </font>
    <font>
      <b/>
      <sz val="15"/>
      <color theme="1"/>
      <name val="Calibri"/>
      <family val="2"/>
      <scheme val="minor"/>
    </font>
    <font>
      <u/>
      <sz val="14"/>
      <color theme="10"/>
      <name val="Calibri"/>
      <family val="2"/>
      <scheme val="minor"/>
    </font>
    <font>
      <u/>
      <sz val="12"/>
      <color theme="10"/>
      <name val="Calibri"/>
      <family val="2"/>
      <scheme val="minor"/>
    </font>
    <font>
      <b/>
      <sz val="16"/>
      <name val="Calibri"/>
      <family val="2"/>
      <scheme val="minor"/>
    </font>
    <font>
      <b/>
      <sz val="16"/>
      <color theme="1"/>
      <name val="Calibri"/>
      <family val="2"/>
      <scheme val="minor"/>
    </font>
    <font>
      <sz val="12"/>
      <color rgb="FFFF0000"/>
      <name val="Calibri"/>
      <family val="2"/>
      <scheme val="minor"/>
    </font>
    <font>
      <sz val="12"/>
      <name val="Calibri"/>
      <family val="2"/>
      <scheme val="minor"/>
    </font>
    <font>
      <b/>
      <sz val="12"/>
      <name val="Calibri"/>
      <family val="2"/>
      <scheme val="minor"/>
    </font>
    <font>
      <sz val="12"/>
      <name val="Calibri"/>
      <family val="2"/>
    </font>
    <font>
      <b/>
      <sz val="12"/>
      <color theme="4" tint="-0.249977111117893"/>
      <name val="Calibri"/>
      <family val="2"/>
      <scheme val="minor"/>
    </font>
    <font>
      <sz val="12"/>
      <name val="Wingdings 2"/>
      <family val="1"/>
      <charset val="2"/>
    </font>
    <font>
      <u/>
      <sz val="12"/>
      <color theme="10"/>
      <name val="Webdings"/>
      <family val="1"/>
      <charset val="2"/>
    </font>
    <font>
      <b/>
      <sz val="12"/>
      <color theme="8" tint="-0.249977111117893"/>
      <name val="Calibri"/>
      <family val="2"/>
      <scheme val="minor"/>
    </font>
    <font>
      <b/>
      <sz val="12"/>
      <color rgb="FF4F81BD"/>
      <name val="Calibri"/>
      <family val="2"/>
      <scheme val="minor"/>
    </font>
    <font>
      <b/>
      <sz val="12"/>
      <color theme="4"/>
      <name val="Calibri"/>
      <family val="2"/>
      <scheme val="minor"/>
    </font>
    <font>
      <b/>
      <sz val="11"/>
      <name val="Calibri"/>
      <family val="2"/>
      <scheme val="minor"/>
    </font>
    <font>
      <b/>
      <vertAlign val="superscript"/>
      <sz val="12"/>
      <color theme="1"/>
      <name val="Calibri"/>
      <family val="2"/>
      <scheme val="minor"/>
    </font>
    <font>
      <i/>
      <sz val="12"/>
      <color theme="2" tint="-0.499984740745262"/>
      <name val="Calibri"/>
      <family val="2"/>
      <scheme val="minor"/>
    </font>
    <font>
      <sz val="10"/>
      <name val="Calibri"/>
      <family val="2"/>
      <scheme val="minor"/>
    </font>
    <font>
      <u/>
      <sz val="8"/>
      <color theme="10"/>
      <name val="Calibri"/>
      <family val="2"/>
      <scheme val="minor"/>
    </font>
  </fonts>
  <fills count="18">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5" tint="0.79998168889431442"/>
        <bgColor indexed="64"/>
      </patternFill>
    </fill>
    <fill>
      <patternFill patternType="solid">
        <fgColor theme="9"/>
        <bgColor indexed="64"/>
      </patternFill>
    </fill>
    <fill>
      <patternFill patternType="solid">
        <fgColor rgb="FFFF0000"/>
        <bgColor indexed="64"/>
      </patternFill>
    </fill>
    <fill>
      <patternFill patternType="solid">
        <fgColor theme="2"/>
        <bgColor indexed="64"/>
      </patternFill>
    </fill>
  </fills>
  <borders count="114">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0000"/>
      </left>
      <right/>
      <top style="medium">
        <color indexed="64"/>
      </top>
      <bottom style="thin">
        <color indexed="64"/>
      </bottom>
      <diagonal/>
    </border>
    <border>
      <left style="thick">
        <color rgb="FF000000"/>
      </left>
      <right style="medium">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ck">
        <color rgb="FF000000"/>
      </left>
      <right/>
      <top style="medium">
        <color indexed="64"/>
      </top>
      <bottom/>
      <diagonal/>
    </border>
    <border>
      <left style="thick">
        <color rgb="FF000000"/>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rgb="FF000000"/>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rgb="FF000000"/>
      </bottom>
      <diagonal/>
    </border>
    <border>
      <left/>
      <right style="medium">
        <color indexed="64"/>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right style="medium">
        <color indexed="64"/>
      </right>
      <top style="thin">
        <color rgb="FF000000"/>
      </top>
      <bottom/>
      <diagonal/>
    </border>
    <border>
      <left/>
      <right style="thin">
        <color rgb="FF000000"/>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0" fontId="19" fillId="0" borderId="0" applyNumberFormat="0" applyFill="0" applyBorder="0" applyAlignment="0" applyProtection="0"/>
  </cellStyleXfs>
  <cellXfs count="461">
    <xf numFmtId="0" fontId="0" fillId="0" borderId="0" xfId="0"/>
    <xf numFmtId="164" fontId="0" fillId="0" borderId="0" xfId="1" applyNumberFormat="1" applyFont="1"/>
    <xf numFmtId="9" fontId="0" fillId="0" borderId="0" xfId="2" applyFont="1"/>
    <xf numFmtId="165" fontId="0" fillId="0" borderId="0" xfId="1" applyNumberFormat="1" applyFont="1"/>
    <xf numFmtId="0" fontId="0" fillId="0" borderId="0" xfId="0"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0" fillId="0" borderId="0" xfId="0" applyAlignment="1">
      <alignment horizontal="left"/>
    </xf>
    <xf numFmtId="9" fontId="2" fillId="3" borderId="0" xfId="2" applyFont="1" applyFill="1" applyAlignment="1">
      <alignment horizontal="center" vertical="center"/>
    </xf>
    <xf numFmtId="164" fontId="2" fillId="3" borderId="0" xfId="1" applyNumberFormat="1" applyFont="1" applyFill="1" applyAlignment="1">
      <alignment horizontal="center" vertical="center"/>
    </xf>
    <xf numFmtId="0" fontId="0" fillId="12" borderId="0" xfId="0" applyFill="1"/>
    <xf numFmtId="0" fontId="2" fillId="12" borderId="0" xfId="0" applyFont="1" applyFill="1" applyAlignment="1">
      <alignment horizontal="center" vertical="center"/>
    </xf>
    <xf numFmtId="0" fontId="2" fillId="3" borderId="0" xfId="0" applyFont="1" applyFill="1" applyAlignment="1">
      <alignment horizontal="center" vertical="center" wrapText="1"/>
    </xf>
    <xf numFmtId="0" fontId="0" fillId="11" borderId="0" xfId="0" applyFill="1" applyAlignment="1">
      <alignment vertical="center" wrapText="1"/>
    </xf>
    <xf numFmtId="0" fontId="19" fillId="6" borderId="0" xfId="4" applyFill="1" applyAlignment="1">
      <alignment vertical="center" wrapText="1"/>
    </xf>
    <xf numFmtId="0" fontId="0" fillId="6" borderId="0" xfId="0" applyFill="1"/>
    <xf numFmtId="0" fontId="19" fillId="6" borderId="0" xfId="4" applyFill="1"/>
    <xf numFmtId="0" fontId="5" fillId="4" borderId="8" xfId="0" applyFont="1" applyFill="1" applyBorder="1" applyAlignment="1" applyProtection="1">
      <alignment horizontal="center" vertical="center" wrapText="1"/>
      <protection locked="0"/>
    </xf>
    <xf numFmtId="0" fontId="19" fillId="8" borderId="0" xfId="4" applyFill="1" applyAlignment="1">
      <alignment vertical="center" wrapText="1"/>
    </xf>
    <xf numFmtId="0" fontId="19" fillId="7" borderId="0" xfId="4" applyFill="1" applyAlignment="1">
      <alignment vertical="center" wrapText="1"/>
    </xf>
    <xf numFmtId="0" fontId="19" fillId="11" borderId="0" xfId="4" applyFill="1" applyAlignment="1">
      <alignment vertical="center" wrapText="1"/>
    </xf>
    <xf numFmtId="0" fontId="19" fillId="0" borderId="0" xfId="4"/>
    <xf numFmtId="169" fontId="0" fillId="0" borderId="0" xfId="1" applyNumberFormat="1" applyFont="1"/>
    <xf numFmtId="0" fontId="0" fillId="0" borderId="0" xfId="0" applyProtection="1">
      <protection locked="0"/>
    </xf>
    <xf numFmtId="0" fontId="19" fillId="0" borderId="0" xfId="4" applyProtection="1">
      <protection locked="0"/>
    </xf>
    <xf numFmtId="0" fontId="26" fillId="13" borderId="0" xfId="0" applyFont="1" applyFill="1" applyAlignment="1">
      <alignment vertical="center" wrapText="1"/>
    </xf>
    <xf numFmtId="0" fontId="27" fillId="13" borderId="0" xfId="0" applyFont="1" applyFill="1" applyAlignment="1">
      <alignment vertical="center" wrapText="1"/>
    </xf>
    <xf numFmtId="0" fontId="26" fillId="13" borderId="0" xfId="0" applyFont="1" applyFill="1" applyAlignment="1">
      <alignment horizontal="left" vertical="center" wrapText="1"/>
    </xf>
    <xf numFmtId="44" fontId="0" fillId="0" borderId="0" xfId="1" applyFont="1" applyProtection="1"/>
    <xf numFmtId="0" fontId="0" fillId="0" borderId="0" xfId="0" applyAlignment="1">
      <alignment vertical="top"/>
    </xf>
    <xf numFmtId="0" fontId="0" fillId="0" borderId="0" xfId="0" applyAlignment="1">
      <alignment vertical="center"/>
    </xf>
    <xf numFmtId="0" fontId="9" fillId="0" borderId="0" xfId="0" applyFont="1"/>
    <xf numFmtId="0" fontId="18" fillId="5" borderId="77"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24" fillId="2" borderId="12" xfId="0" applyFont="1" applyFill="1" applyBorder="1" applyAlignment="1">
      <alignment wrapText="1"/>
    </xf>
    <xf numFmtId="0" fontId="22" fillId="2" borderId="12" xfId="0" applyFont="1" applyFill="1" applyBorder="1" applyAlignment="1">
      <alignment horizontal="right" vertical="center" wrapText="1"/>
    </xf>
    <xf numFmtId="0" fontId="5" fillId="0" borderId="19" xfId="0" applyFont="1" applyBorder="1" applyAlignment="1">
      <alignment horizontal="left" vertical="center" wrapText="1"/>
    </xf>
    <xf numFmtId="0" fontId="5" fillId="0" borderId="31" xfId="0" applyFont="1" applyBorder="1" applyAlignment="1">
      <alignment horizontal="left" vertical="center" wrapText="1"/>
    </xf>
    <xf numFmtId="0" fontId="18" fillId="5" borderId="91" xfId="0" applyFont="1" applyFill="1" applyBorder="1" applyAlignment="1">
      <alignment horizontal="center" vertical="center" wrapText="1"/>
    </xf>
    <xf numFmtId="0" fontId="25" fillId="0" borderId="94" xfId="0" applyFont="1" applyBorder="1" applyAlignment="1">
      <alignment vertical="center" wrapText="1"/>
    </xf>
    <xf numFmtId="0" fontId="18" fillId="5" borderId="19" xfId="0" applyFont="1" applyFill="1" applyBorder="1" applyAlignment="1">
      <alignment horizontal="center" vertical="center" wrapText="1"/>
    </xf>
    <xf numFmtId="0" fontId="25" fillId="0" borderId="93" xfId="0" applyFont="1" applyBorder="1" applyAlignment="1">
      <alignment vertical="center" wrapText="1"/>
    </xf>
    <xf numFmtId="0" fontId="5" fillId="0" borderId="19" xfId="0" applyFont="1" applyBorder="1" applyAlignment="1">
      <alignment vertical="center" wrapText="1"/>
    </xf>
    <xf numFmtId="0" fontId="18" fillId="5" borderId="31" xfId="0" applyFont="1" applyFill="1" applyBorder="1" applyAlignment="1">
      <alignment horizontal="center" vertical="center" wrapText="1"/>
    </xf>
    <xf numFmtId="0" fontId="5" fillId="0" borderId="31" xfId="0" applyFont="1" applyBorder="1" applyAlignment="1">
      <alignment vertical="center" wrapText="1"/>
    </xf>
    <xf numFmtId="0" fontId="18" fillId="5" borderId="8"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5" fillId="14" borderId="20" xfId="0" applyFont="1" applyFill="1" applyBorder="1" applyAlignment="1">
      <alignment horizontal="center"/>
    </xf>
    <xf numFmtId="0" fontId="5" fillId="14" borderId="80" xfId="0" applyFont="1" applyFill="1" applyBorder="1" applyAlignment="1">
      <alignment horizontal="center"/>
    </xf>
    <xf numFmtId="0" fontId="0" fillId="0" borderId="0" xfId="0" applyAlignment="1">
      <alignment wrapText="1"/>
    </xf>
    <xf numFmtId="0" fontId="9" fillId="0" borderId="0" xfId="0" applyFont="1" applyAlignment="1">
      <alignment wrapText="1"/>
    </xf>
    <xf numFmtId="44" fontId="9" fillId="0" borderId="0" xfId="1" applyFont="1" applyProtection="1"/>
    <xf numFmtId="44" fontId="0" fillId="0" borderId="0" xfId="1" applyFont="1" applyFill="1" applyProtection="1"/>
    <xf numFmtId="44" fontId="9" fillId="0" borderId="0" xfId="1" applyFont="1" applyFill="1" applyProtection="1"/>
    <xf numFmtId="0" fontId="9" fillId="0" borderId="0" xfId="0" applyFont="1" applyAlignment="1">
      <alignment horizontal="left" vertical="center"/>
    </xf>
    <xf numFmtId="44" fontId="9" fillId="0" borderId="0" xfId="1" applyFont="1" applyAlignment="1" applyProtection="1">
      <alignment horizontal="left" vertical="center"/>
    </xf>
    <xf numFmtId="0" fontId="9" fillId="9" borderId="0" xfId="0" applyFont="1" applyFill="1"/>
    <xf numFmtId="0" fontId="7" fillId="0" borderId="0" xfId="0" applyFont="1" applyAlignment="1">
      <alignment vertical="center"/>
    </xf>
    <xf numFmtId="0" fontId="34" fillId="5" borderId="0" xfId="0" applyFont="1" applyFill="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alignment horizontal="right" wrapText="1"/>
    </xf>
    <xf numFmtId="44" fontId="0" fillId="0" borderId="0" xfId="1" applyFont="1" applyBorder="1" applyProtection="1"/>
    <xf numFmtId="0" fontId="18" fillId="5" borderId="73"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21" fillId="5" borderId="0" xfId="0" applyFont="1" applyFill="1" applyAlignment="1">
      <alignment vertical="center"/>
    </xf>
    <xf numFmtId="0" fontId="21" fillId="5" borderId="0" xfId="0" applyFont="1" applyFill="1" applyAlignment="1">
      <alignment horizontal="left" vertical="center"/>
    </xf>
    <xf numFmtId="0" fontId="18" fillId="5" borderId="0" xfId="0" applyFont="1" applyFill="1" applyAlignment="1">
      <alignment horizontal="center" vertical="center" wrapText="1"/>
    </xf>
    <xf numFmtId="2" fontId="3" fillId="5" borderId="0" xfId="0" applyNumberFormat="1" applyFont="1" applyFill="1" applyAlignment="1">
      <alignment horizontal="center" vertical="center"/>
    </xf>
    <xf numFmtId="40" fontId="3" fillId="5" borderId="0" xfId="1" applyNumberFormat="1" applyFont="1" applyFill="1" applyBorder="1" applyAlignment="1" applyProtection="1">
      <alignment horizontal="center" vertical="center"/>
    </xf>
    <xf numFmtId="168" fontId="3" fillId="5" borderId="0" xfId="0" applyNumberFormat="1" applyFont="1" applyFill="1" applyAlignment="1">
      <alignment horizontal="center" vertical="center"/>
    </xf>
    <xf numFmtId="9" fontId="3" fillId="5" borderId="0" xfId="2" applyFont="1" applyFill="1" applyBorder="1" applyAlignment="1" applyProtection="1">
      <alignment horizontal="center" vertical="center" wrapText="1"/>
    </xf>
    <xf numFmtId="44" fontId="23" fillId="5" borderId="0" xfId="1" applyFont="1" applyFill="1" applyBorder="1" applyAlignment="1" applyProtection="1">
      <alignment horizontal="center" vertical="center"/>
    </xf>
    <xf numFmtId="0" fontId="20" fillId="0" borderId="0" xfId="4" applyFont="1" applyBorder="1" applyAlignment="1" applyProtection="1">
      <alignment horizontal="center" vertical="center"/>
    </xf>
    <xf numFmtId="0" fontId="21" fillId="5" borderId="74" xfId="0" applyFont="1" applyFill="1" applyBorder="1" applyAlignment="1">
      <alignment vertical="center"/>
    </xf>
    <xf numFmtId="0" fontId="21" fillId="14" borderId="50" xfId="0" applyFont="1" applyFill="1" applyBorder="1" applyAlignment="1">
      <alignment vertical="center"/>
    </xf>
    <xf numFmtId="0" fontId="9" fillId="0" borderId="0" xfId="0" applyFont="1" applyAlignment="1">
      <alignment horizontal="left" vertical="center" wrapText="1"/>
    </xf>
    <xf numFmtId="0" fontId="0" fillId="9" borderId="0" xfId="0" applyFill="1"/>
    <xf numFmtId="0" fontId="9" fillId="0" borderId="16" xfId="0" applyFont="1" applyBorder="1"/>
    <xf numFmtId="0" fontId="2" fillId="0" borderId="0" xfId="0" applyFont="1"/>
    <xf numFmtId="0" fontId="0" fillId="9" borderId="0" xfId="0" applyFill="1" applyAlignment="1">
      <alignment vertical="center" wrapText="1"/>
    </xf>
    <xf numFmtId="0" fontId="0" fillId="15" borderId="0" xfId="0" applyFill="1"/>
    <xf numFmtId="0" fontId="0" fillId="16" borderId="0" xfId="0" applyFill="1"/>
    <xf numFmtId="0" fontId="0" fillId="5" borderId="0" xfId="0" applyFill="1"/>
    <xf numFmtId="0" fontId="5" fillId="5" borderId="75" xfId="0" applyFont="1" applyFill="1" applyBorder="1" applyAlignment="1">
      <alignment horizontal="center" vertical="center" wrapText="1"/>
    </xf>
    <xf numFmtId="0" fontId="37" fillId="0" borderId="0" xfId="0" applyFont="1"/>
    <xf numFmtId="0" fontId="41" fillId="0" borderId="0" xfId="4" applyFont="1" applyFill="1" applyBorder="1" applyAlignment="1">
      <alignment horizontal="left" vertical="center"/>
    </xf>
    <xf numFmtId="0" fontId="13" fillId="0" borderId="19" xfId="0" applyFont="1" applyBorder="1" applyAlignment="1">
      <alignment vertical="center"/>
    </xf>
    <xf numFmtId="0" fontId="5" fillId="0" borderId="19" xfId="0" applyFont="1" applyBorder="1" applyAlignment="1">
      <alignment vertical="center"/>
    </xf>
    <xf numFmtId="0" fontId="5" fillId="0" borderId="0" xfId="0" applyFont="1" applyAlignment="1">
      <alignment vertical="center"/>
    </xf>
    <xf numFmtId="0" fontId="0" fillId="0" borderId="0" xfId="0" applyAlignment="1">
      <alignment horizontal="left" wrapText="1"/>
    </xf>
    <xf numFmtId="0" fontId="0" fillId="0" borderId="0" xfId="0" applyAlignment="1">
      <alignment horizontal="right" vertical="center"/>
      <extLst>
        <ext xmlns:xfpb="http://schemas.microsoft.com/office/spreadsheetml/2022/featurepropertybag" uri="{C7286773-470A-42A8-94C5-96B5CB345126}">
          <xfpb:xfComplement i="0"/>
        </ext>
      </extLst>
    </xf>
    <xf numFmtId="0" fontId="13" fillId="0" borderId="0" xfId="0" applyFont="1" applyAlignment="1">
      <alignment horizontal="right" vertical="center"/>
    </xf>
    <xf numFmtId="0" fontId="0" fillId="0" borderId="6" xfId="0" applyBorder="1" applyAlignment="1">
      <alignment vertical="center" wrapText="1"/>
    </xf>
    <xf numFmtId="49" fontId="0" fillId="0" borderId="0" xfId="0" applyNumberFormat="1"/>
    <xf numFmtId="0" fontId="40" fillId="0" borderId="104" xfId="4" applyFont="1" applyFill="1" applyBorder="1" applyAlignment="1">
      <alignment horizontal="left" vertical="center"/>
    </xf>
    <xf numFmtId="0" fontId="0" fillId="0" borderId="0" xfId="0" applyAlignment="1">
      <alignment horizontal="center"/>
    </xf>
    <xf numFmtId="0" fontId="13" fillId="4" borderId="8" xfId="0" applyFont="1" applyFill="1" applyBorder="1" applyAlignment="1" applyProtection="1">
      <alignment horizontal="center" vertical="center" wrapText="1"/>
      <protection locked="0"/>
    </xf>
    <xf numFmtId="14" fontId="10" fillId="4" borderId="29" xfId="0" applyNumberFormat="1" applyFont="1" applyFill="1" applyBorder="1" applyAlignment="1" applyProtection="1">
      <alignment horizontal="center" vertical="top" wrapText="1"/>
      <protection locked="0"/>
    </xf>
    <xf numFmtId="0" fontId="45" fillId="4" borderId="88" xfId="0" applyFont="1" applyFill="1" applyBorder="1" applyAlignment="1" applyProtection="1">
      <alignment horizontal="center" vertical="center" wrapText="1"/>
      <protection locked="0"/>
    </xf>
    <xf numFmtId="2" fontId="45" fillId="4" borderId="18" xfId="0" applyNumberFormat="1" applyFont="1" applyFill="1" applyBorder="1" applyAlignment="1" applyProtection="1">
      <alignment horizontal="center" vertical="center" wrapText="1"/>
      <protection locked="0"/>
    </xf>
    <xf numFmtId="2" fontId="47" fillId="4" borderId="22" xfId="0" applyNumberFormat="1" applyFont="1" applyFill="1" applyBorder="1" applyAlignment="1" applyProtection="1">
      <alignment horizontal="center" vertical="center" wrapText="1"/>
      <protection locked="0"/>
    </xf>
    <xf numFmtId="168" fontId="10" fillId="5" borderId="87" xfId="0" applyNumberFormat="1" applyFont="1" applyFill="1" applyBorder="1" applyAlignment="1">
      <alignment horizontal="center" vertical="center"/>
    </xf>
    <xf numFmtId="168" fontId="48" fillId="5" borderId="87" xfId="0" applyNumberFormat="1" applyFont="1" applyFill="1" applyBorder="1" applyAlignment="1">
      <alignment horizontal="center" vertical="center"/>
    </xf>
    <xf numFmtId="0" fontId="50" fillId="0" borderId="0" xfId="4" applyFont="1" applyBorder="1" applyAlignment="1" applyProtection="1">
      <alignment horizontal="center" vertical="center"/>
    </xf>
    <xf numFmtId="168" fontId="10" fillId="0" borderId="3" xfId="0" applyNumberFormat="1" applyFont="1" applyBorder="1" applyAlignment="1">
      <alignment horizontal="center" vertical="center"/>
    </xf>
    <xf numFmtId="9" fontId="10" fillId="5" borderId="40" xfId="2" applyFont="1" applyFill="1" applyBorder="1" applyAlignment="1" applyProtection="1">
      <alignment horizontal="center" vertical="center" wrapText="1"/>
    </xf>
    <xf numFmtId="44" fontId="48" fillId="5" borderId="24" xfId="1" applyFont="1" applyFill="1" applyBorder="1" applyAlignment="1" applyProtection="1">
      <alignment horizontal="center" vertical="center"/>
    </xf>
    <xf numFmtId="168" fontId="10" fillId="0" borderId="57" xfId="0" applyNumberFormat="1" applyFont="1" applyBorder="1" applyAlignment="1">
      <alignment horizontal="center" vertical="center"/>
    </xf>
    <xf numFmtId="9" fontId="10" fillId="5" borderId="58" xfId="2" applyFont="1" applyFill="1" applyBorder="1" applyAlignment="1" applyProtection="1">
      <alignment horizontal="center" vertical="center" wrapText="1"/>
    </xf>
    <xf numFmtId="44" fontId="48" fillId="5" borderId="20" xfId="1" applyFont="1" applyFill="1" applyBorder="1" applyAlignment="1" applyProtection="1">
      <alignment horizontal="center" vertical="center"/>
    </xf>
    <xf numFmtId="168" fontId="10" fillId="0" borderId="4" xfId="0" applyNumberFormat="1" applyFont="1" applyBorder="1" applyAlignment="1">
      <alignment horizontal="center" vertical="center"/>
    </xf>
    <xf numFmtId="9" fontId="10" fillId="5" borderId="41" xfId="2" applyFont="1" applyFill="1" applyBorder="1" applyAlignment="1" applyProtection="1">
      <alignment horizontal="center" vertical="center" wrapText="1"/>
    </xf>
    <xf numFmtId="44" fontId="48" fillId="5" borderId="25" xfId="1" applyFont="1" applyFill="1" applyBorder="1" applyAlignment="1" applyProtection="1">
      <alignment horizontal="center" vertical="center"/>
    </xf>
    <xf numFmtId="170" fontId="10" fillId="4" borderId="3" xfId="1" applyNumberFormat="1" applyFont="1" applyFill="1" applyBorder="1" applyAlignment="1" applyProtection="1">
      <alignment vertical="center"/>
      <protection locked="0"/>
    </xf>
    <xf numFmtId="2" fontId="10" fillId="4" borderId="42" xfId="0" applyNumberFormat="1" applyFont="1" applyFill="1" applyBorder="1" applyAlignment="1" applyProtection="1">
      <alignment vertical="center"/>
      <protection locked="0"/>
    </xf>
    <xf numFmtId="168" fontId="10" fillId="0" borderId="96" xfId="0" applyNumberFormat="1" applyFont="1" applyBorder="1" applyAlignment="1">
      <alignment horizontal="center" vertical="center"/>
    </xf>
    <xf numFmtId="44" fontId="48" fillId="5" borderId="8" xfId="1" applyFont="1" applyFill="1" applyBorder="1" applyAlignment="1" applyProtection="1">
      <alignment horizontal="center" vertical="center"/>
    </xf>
    <xf numFmtId="2" fontId="10" fillId="4" borderId="78" xfId="0" applyNumberFormat="1" applyFont="1" applyFill="1" applyBorder="1" applyAlignment="1" applyProtection="1">
      <alignment vertical="center"/>
      <protection locked="0"/>
    </xf>
    <xf numFmtId="2" fontId="10" fillId="4" borderId="97" xfId="0" applyNumberFormat="1" applyFont="1" applyFill="1" applyBorder="1" applyAlignment="1" applyProtection="1">
      <alignment vertical="center"/>
      <protection locked="0"/>
    </xf>
    <xf numFmtId="9" fontId="10" fillId="5" borderId="82" xfId="2" applyFont="1" applyFill="1" applyBorder="1" applyAlignment="1" applyProtection="1">
      <alignment horizontal="center" vertical="center" wrapText="1"/>
    </xf>
    <xf numFmtId="44" fontId="13" fillId="0" borderId="37" xfId="0" applyNumberFormat="1" applyFont="1" applyBorder="1" applyAlignment="1">
      <alignment horizontal="left"/>
    </xf>
    <xf numFmtId="44" fontId="10" fillId="0" borderId="39" xfId="1" applyFont="1" applyBorder="1" applyProtection="1"/>
    <xf numFmtId="44" fontId="13" fillId="0" borderId="39" xfId="0" applyNumberFormat="1" applyFont="1" applyBorder="1" applyProtection="1">
      <protection locked="0"/>
    </xf>
    <xf numFmtId="164" fontId="10" fillId="3" borderId="39" xfId="0" applyNumberFormat="1" applyFont="1" applyFill="1" applyBorder="1"/>
    <xf numFmtId="44" fontId="13" fillId="0" borderId="64" xfId="0" applyNumberFormat="1" applyFont="1" applyBorder="1"/>
    <xf numFmtId="0" fontId="10" fillId="4" borderId="0" xfId="0" applyFont="1" applyFill="1" applyAlignment="1" applyProtection="1">
      <alignment horizontal="left" vertical="center" wrapText="1" readingOrder="1"/>
      <protection locked="0"/>
    </xf>
    <xf numFmtId="0" fontId="10" fillId="0" borderId="0" xfId="0" applyFont="1" applyAlignment="1">
      <alignment horizontal="left" vertical="center" wrapText="1" readingOrder="1"/>
    </xf>
    <xf numFmtId="10" fontId="10" fillId="4" borderId="6" xfId="0" applyNumberFormat="1" applyFont="1" applyFill="1" applyBorder="1" applyAlignment="1" applyProtection="1">
      <alignment horizontal="right" vertical="center" wrapText="1" readingOrder="1"/>
      <protection locked="0"/>
    </xf>
    <xf numFmtId="0" fontId="10" fillId="0" borderId="0" xfId="0" applyFont="1" applyAlignment="1">
      <alignment vertical="center"/>
    </xf>
    <xf numFmtId="0" fontId="10" fillId="0" borderId="34" xfId="0" applyFont="1" applyBorder="1" applyAlignment="1">
      <alignment vertical="center"/>
    </xf>
    <xf numFmtId="0" fontId="10" fillId="0" borderId="0" xfId="0" applyFont="1"/>
    <xf numFmtId="0" fontId="10" fillId="0" borderId="0" xfId="0" applyFont="1" applyAlignment="1">
      <alignment wrapText="1"/>
    </xf>
    <xf numFmtId="44" fontId="10" fillId="0" borderId="0" xfId="1" applyFont="1" applyProtection="1"/>
    <xf numFmtId="0" fontId="10" fillId="0" borderId="33" xfId="0" applyFont="1" applyBorder="1" applyAlignment="1">
      <alignment horizontal="left" vertical="center" wrapText="1" indent="1"/>
    </xf>
    <xf numFmtId="0" fontId="49" fillId="5" borderId="8" xfId="0" applyFont="1" applyFill="1" applyBorder="1" applyAlignment="1">
      <alignment horizontal="center" vertical="center" wrapText="1"/>
    </xf>
    <xf numFmtId="0" fontId="13" fillId="0" borderId="89" xfId="0" applyFont="1" applyBorder="1" applyAlignment="1">
      <alignment horizontal="center" vertical="center"/>
    </xf>
    <xf numFmtId="0" fontId="13" fillId="0" borderId="82" xfId="0" applyFont="1" applyBorder="1" applyAlignment="1">
      <alignment horizontal="center" vertical="center"/>
    </xf>
    <xf numFmtId="0" fontId="13" fillId="5" borderId="71" xfId="0" applyFont="1" applyFill="1" applyBorder="1" applyAlignment="1">
      <alignment horizontal="center" vertical="center" wrapText="1"/>
    </xf>
    <xf numFmtId="0" fontId="13" fillId="5" borderId="79" xfId="0" applyFont="1" applyFill="1" applyBorder="1" applyAlignment="1">
      <alignment horizontal="center" vertical="center"/>
    </xf>
    <xf numFmtId="0" fontId="13" fillId="0" borderId="0" xfId="0" applyFont="1" applyAlignment="1">
      <alignment horizontal="center" vertical="center" wrapText="1" readingOrder="1"/>
    </xf>
    <xf numFmtId="0" fontId="0" fillId="5" borderId="74" xfId="0" applyFill="1" applyBorder="1" applyAlignment="1">
      <alignment horizontal="center" vertical="center" wrapText="1"/>
    </xf>
    <xf numFmtId="0" fontId="0" fillId="5" borderId="16" xfId="0" applyFill="1" applyBorder="1" applyAlignment="1">
      <alignment horizontal="center" vertical="center" wrapText="1"/>
    </xf>
    <xf numFmtId="0" fontId="13" fillId="0" borderId="38" xfId="0" applyFont="1" applyBorder="1" applyAlignment="1">
      <alignment horizontal="center"/>
    </xf>
    <xf numFmtId="0" fontId="13" fillId="0" borderId="2" xfId="0" applyFont="1" applyBorder="1" applyAlignment="1">
      <alignment horizontal="center"/>
    </xf>
    <xf numFmtId="0" fontId="13" fillId="0" borderId="39" xfId="0" applyFont="1" applyBorder="1" applyAlignment="1">
      <alignment horizontal="center" wrapText="1"/>
    </xf>
    <xf numFmtId="0" fontId="4" fillId="0" borderId="33" xfId="0" applyFont="1" applyBorder="1" applyAlignment="1">
      <alignment horizontal="left" vertical="top" wrapText="1"/>
    </xf>
    <xf numFmtId="0" fontId="10" fillId="0" borderId="0" xfId="0" applyFont="1" applyAlignment="1">
      <alignment horizontal="left" vertical="top" wrapText="1"/>
    </xf>
    <xf numFmtId="0" fontId="10" fillId="0" borderId="68" xfId="0" applyFont="1" applyBorder="1" applyAlignment="1" applyProtection="1">
      <alignment horizontal="left" vertical="center" wrapText="1"/>
      <protection locked="0"/>
    </xf>
    <xf numFmtId="0" fontId="10" fillId="5" borderId="22" xfId="0" applyFont="1" applyFill="1" applyBorder="1" applyAlignment="1" applyProtection="1">
      <alignment horizontal="left" vertical="center" wrapText="1"/>
      <protection locked="0"/>
    </xf>
    <xf numFmtId="0" fontId="10" fillId="0" borderId="94" xfId="0" applyFont="1" applyBorder="1" applyAlignment="1" applyProtection="1">
      <alignment horizontal="left" vertical="center" wrapText="1"/>
      <protection locked="0"/>
    </xf>
    <xf numFmtId="0" fontId="9" fillId="0" borderId="0" xfId="0" applyFont="1" applyAlignment="1">
      <alignment horizontal="right" vertical="center" wrapText="1"/>
    </xf>
    <xf numFmtId="0" fontId="10" fillId="5" borderId="109" xfId="0" applyFont="1" applyFill="1" applyBorder="1" applyAlignment="1" applyProtection="1">
      <alignment horizontal="left" vertical="center" wrapText="1"/>
      <protection locked="0"/>
    </xf>
    <xf numFmtId="0" fontId="13" fillId="4" borderId="19" xfId="0" applyFont="1" applyFill="1" applyBorder="1" applyAlignment="1">
      <alignment vertical="center"/>
    </xf>
    <xf numFmtId="0" fontId="13" fillId="0" borderId="19" xfId="0" applyFont="1" applyBorder="1"/>
    <xf numFmtId="0" fontId="13" fillId="4" borderId="19" xfId="0" applyFont="1" applyFill="1" applyBorder="1"/>
    <xf numFmtId="0" fontId="13" fillId="0" borderId="90" xfId="0" applyFont="1" applyBorder="1"/>
    <xf numFmtId="9" fontId="10" fillId="5" borderId="112" xfId="2" applyFont="1" applyFill="1" applyBorder="1" applyAlignment="1" applyProtection="1">
      <alignment horizontal="center" vertical="center" wrapText="1"/>
    </xf>
    <xf numFmtId="9" fontId="10" fillId="5" borderId="34" xfId="2" applyFont="1" applyFill="1" applyBorder="1" applyAlignment="1" applyProtection="1">
      <alignment horizontal="center" vertical="center" wrapText="1"/>
    </xf>
    <xf numFmtId="168" fontId="10" fillId="0" borderId="113" xfId="0" applyNumberFormat="1" applyFont="1" applyBorder="1" applyAlignment="1">
      <alignment horizontal="center" vertical="center"/>
    </xf>
    <xf numFmtId="0" fontId="13" fillId="0" borderId="3" xfId="0" applyFont="1" applyBorder="1" applyAlignment="1">
      <alignment horizontal="center"/>
    </xf>
    <xf numFmtId="168" fontId="10" fillId="0" borderId="90" xfId="0" applyNumberFormat="1" applyFont="1" applyBorder="1" applyAlignment="1">
      <alignment horizontal="center" vertical="center"/>
    </xf>
    <xf numFmtId="168" fontId="10" fillId="0" borderId="80" xfId="0" applyNumberFormat="1" applyFont="1" applyBorder="1" applyAlignment="1">
      <alignment horizontal="center" vertical="center"/>
    </xf>
    <xf numFmtId="168" fontId="10" fillId="0" borderId="91" xfId="0" applyNumberFormat="1" applyFont="1" applyBorder="1" applyAlignment="1">
      <alignment horizontal="center" vertical="center"/>
    </xf>
    <xf numFmtId="168" fontId="10" fillId="14" borderId="29" xfId="0" applyNumberFormat="1" applyFont="1" applyFill="1" applyBorder="1" applyAlignment="1">
      <alignment horizontal="center" vertical="center"/>
    </xf>
    <xf numFmtId="168" fontId="10" fillId="14" borderId="30" xfId="0" applyNumberFormat="1" applyFont="1" applyFill="1" applyBorder="1" applyAlignment="1">
      <alignment horizontal="center" vertical="center"/>
    </xf>
    <xf numFmtId="168" fontId="10" fillId="14" borderId="31" xfId="0" applyNumberFormat="1" applyFont="1" applyFill="1" applyBorder="1" applyAlignment="1">
      <alignment horizontal="center" vertical="center"/>
    </xf>
    <xf numFmtId="168" fontId="10" fillId="14" borderId="32" xfId="0" applyNumberFormat="1" applyFont="1" applyFill="1" applyBorder="1" applyAlignment="1">
      <alignment horizontal="center" vertical="center"/>
    </xf>
    <xf numFmtId="0" fontId="2" fillId="14" borderId="28"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2" fillId="14" borderId="15" xfId="0" applyFont="1" applyFill="1" applyBorder="1" applyAlignment="1">
      <alignment horizontal="center" vertical="center" wrapText="1"/>
    </xf>
    <xf numFmtId="0" fontId="2" fillId="14" borderId="33"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34" xfId="0" applyFont="1" applyFill="1" applyBorder="1" applyAlignment="1">
      <alignment horizontal="center" vertical="center" wrapText="1"/>
    </xf>
    <xf numFmtId="168" fontId="10" fillId="4" borderId="29" xfId="0" applyNumberFormat="1" applyFont="1" applyFill="1" applyBorder="1" applyAlignment="1" applyProtection="1">
      <alignment horizontal="center" vertical="center"/>
      <protection locked="0"/>
    </xf>
    <xf numFmtId="168" fontId="10" fillId="4" borderId="31" xfId="0" applyNumberFormat="1" applyFont="1" applyFill="1" applyBorder="1" applyAlignment="1" applyProtection="1">
      <alignment horizontal="center" vertical="center"/>
      <protection locked="0"/>
    </xf>
    <xf numFmtId="0" fontId="5" fillId="14" borderId="78" xfId="0" applyFont="1" applyFill="1" applyBorder="1" applyAlignment="1">
      <alignment horizontal="center"/>
    </xf>
    <xf numFmtId="0" fontId="5" fillId="14" borderId="79" xfId="0" applyFont="1" applyFill="1" applyBorder="1" applyAlignment="1">
      <alignment horizontal="center"/>
    </xf>
    <xf numFmtId="0" fontId="5" fillId="14" borderId="73" xfId="0" applyFont="1" applyFill="1" applyBorder="1" applyAlignment="1">
      <alignment horizontal="center"/>
    </xf>
    <xf numFmtId="0" fontId="5" fillId="14" borderId="80" xfId="0" applyFont="1" applyFill="1" applyBorder="1" applyAlignment="1">
      <alignment horizontal="center"/>
    </xf>
    <xf numFmtId="0" fontId="5" fillId="14" borderId="21" xfId="0" applyFont="1" applyFill="1" applyBorder="1" applyAlignment="1">
      <alignment horizontal="center"/>
    </xf>
    <xf numFmtId="0" fontId="13" fillId="4" borderId="55" xfId="0" applyFont="1" applyFill="1" applyBorder="1" applyAlignment="1" applyProtection="1">
      <alignment horizontal="left" wrapText="1"/>
      <protection locked="0"/>
    </xf>
    <xf numFmtId="0" fontId="13" fillId="4" borderId="29" xfId="0" applyFont="1" applyFill="1" applyBorder="1" applyAlignment="1" applyProtection="1">
      <alignment horizontal="left" wrapText="1"/>
      <protection locked="0"/>
    </xf>
    <xf numFmtId="0" fontId="13" fillId="4" borderId="30" xfId="0" applyFont="1" applyFill="1" applyBorder="1" applyAlignment="1" applyProtection="1">
      <alignment horizontal="left" wrapText="1"/>
      <protection locked="0"/>
    </xf>
    <xf numFmtId="0" fontId="30" fillId="4" borderId="31" xfId="0" applyFont="1" applyFill="1" applyBorder="1" applyAlignment="1" applyProtection="1">
      <alignment horizontal="left" vertical="center"/>
      <protection locked="0"/>
    </xf>
    <xf numFmtId="0" fontId="30" fillId="4" borderId="32" xfId="0" applyFont="1" applyFill="1" applyBorder="1" applyAlignment="1" applyProtection="1">
      <alignment horizontal="left" vertical="center"/>
      <protection locked="0"/>
    </xf>
    <xf numFmtId="0" fontId="5" fillId="14" borderId="59" xfId="0" applyFont="1" applyFill="1" applyBorder="1" applyAlignment="1">
      <alignment horizontal="center" vertical="center" wrapText="1"/>
    </xf>
    <xf numFmtId="0" fontId="5" fillId="14" borderId="60" xfId="0" applyFont="1" applyFill="1" applyBorder="1" applyAlignment="1">
      <alignment horizontal="center" vertical="center" wrapText="1"/>
    </xf>
    <xf numFmtId="40" fontId="10" fillId="4" borderId="46" xfId="1" applyNumberFormat="1" applyFont="1" applyFill="1" applyBorder="1" applyAlignment="1" applyProtection="1">
      <alignment horizontal="center" vertical="center"/>
      <protection locked="0"/>
    </xf>
    <xf numFmtId="40" fontId="10" fillId="4" borderId="49" xfId="1" applyNumberFormat="1" applyFont="1" applyFill="1" applyBorder="1" applyAlignment="1" applyProtection="1">
      <alignment horizontal="center" vertical="center"/>
      <protection locked="0"/>
    </xf>
    <xf numFmtId="0" fontId="52" fillId="0" borderId="25" xfId="0" applyFont="1" applyBorder="1" applyAlignment="1">
      <alignment horizontal="left" vertical="center" wrapText="1"/>
    </xf>
    <xf numFmtId="0" fontId="52" fillId="0" borderId="77" xfId="0" applyFont="1" applyBorder="1" applyAlignment="1">
      <alignment horizontal="left" vertical="center" wrapText="1"/>
    </xf>
    <xf numFmtId="0" fontId="52" fillId="0" borderId="47" xfId="0" applyFont="1" applyBorder="1" applyAlignment="1">
      <alignment horizontal="left" vertical="center" wrapText="1"/>
    </xf>
    <xf numFmtId="0" fontId="52" fillId="0" borderId="48" xfId="0" applyFont="1" applyBorder="1" applyAlignment="1">
      <alignment horizontal="left" vertical="center" wrapText="1"/>
    </xf>
    <xf numFmtId="0" fontId="52" fillId="0" borderId="49" xfId="0" applyFont="1" applyBorder="1" applyAlignment="1">
      <alignment horizontal="left" vertical="center" wrapText="1"/>
    </xf>
    <xf numFmtId="0" fontId="52" fillId="0" borderId="32" xfId="0" applyFont="1" applyBorder="1" applyAlignment="1">
      <alignment horizontal="left" vertical="center" wrapText="1"/>
    </xf>
    <xf numFmtId="0" fontId="10" fillId="0" borderId="9"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166" fontId="10" fillId="4" borderId="19" xfId="0" applyNumberFormat="1" applyFont="1" applyFill="1" applyBorder="1" applyAlignment="1" applyProtection="1">
      <alignment horizontal="left" vertical="center" wrapText="1"/>
      <protection locked="0"/>
    </xf>
    <xf numFmtId="49" fontId="45" fillId="4" borderId="19" xfId="0" applyNumberFormat="1" applyFont="1" applyFill="1" applyBorder="1" applyAlignment="1" applyProtection="1">
      <alignment horizontal="left" vertical="center" wrapText="1"/>
      <protection locked="0"/>
    </xf>
    <xf numFmtId="0" fontId="5" fillId="0" borderId="7" xfId="0" applyFont="1" applyBorder="1" applyAlignment="1">
      <alignment horizontal="left" vertical="center" wrapText="1"/>
    </xf>
    <xf numFmtId="0" fontId="5" fillId="0" borderId="19" xfId="0" applyFont="1" applyBorder="1" applyAlignment="1">
      <alignment horizontal="left" vertical="center" wrapText="1"/>
    </xf>
    <xf numFmtId="0" fontId="52" fillId="0" borderId="46" xfId="0" applyFont="1" applyBorder="1" applyAlignment="1">
      <alignment horizontal="left" vertical="center" wrapText="1"/>
    </xf>
    <xf numFmtId="0" fontId="52" fillId="0" borderId="30" xfId="0" applyFont="1" applyBorder="1" applyAlignment="1">
      <alignment horizontal="left" vertical="center" wrapText="1"/>
    </xf>
    <xf numFmtId="0" fontId="45" fillId="4" borderId="31" xfId="0" applyFont="1" applyFill="1" applyBorder="1" applyAlignment="1" applyProtection="1">
      <alignment horizontal="left" vertical="center" wrapText="1"/>
      <protection locked="0"/>
    </xf>
    <xf numFmtId="0" fontId="10" fillId="4" borderId="72" xfId="0" applyFont="1" applyFill="1" applyBorder="1" applyAlignment="1" applyProtection="1">
      <alignment horizontal="left" vertical="center" wrapText="1"/>
      <protection locked="0"/>
    </xf>
    <xf numFmtId="0" fontId="10" fillId="4" borderId="12" xfId="0" applyFont="1" applyFill="1" applyBorder="1" applyAlignment="1" applyProtection="1">
      <alignment horizontal="left" vertical="center" wrapText="1"/>
      <protection locked="0"/>
    </xf>
    <xf numFmtId="0" fontId="10" fillId="4" borderId="71" xfId="0"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81" xfId="0" applyFont="1" applyBorder="1" applyAlignment="1">
      <alignment horizontal="left" vertical="center" wrapText="1"/>
    </xf>
    <xf numFmtId="0" fontId="5" fillId="0" borderId="55" xfId="0" applyFont="1" applyBorder="1" applyAlignment="1">
      <alignment horizontal="left" vertical="center" wrapText="1"/>
    </xf>
    <xf numFmtId="0" fontId="45" fillId="4" borderId="91" xfId="0" applyFont="1" applyFill="1" applyBorder="1" applyAlignment="1" applyProtection="1">
      <alignment horizontal="left" vertical="center" wrapText="1"/>
      <protection locked="0"/>
    </xf>
    <xf numFmtId="49" fontId="10" fillId="4" borderId="19" xfId="0" applyNumberFormat="1" applyFont="1" applyFill="1" applyBorder="1" applyAlignment="1" applyProtection="1">
      <alignment horizontal="left" vertical="center" wrapText="1"/>
      <protection locked="0"/>
    </xf>
    <xf numFmtId="0" fontId="13" fillId="0" borderId="28" xfId="0" applyFont="1" applyBorder="1" applyAlignment="1">
      <alignment horizontal="left" vertical="center"/>
    </xf>
    <xf numFmtId="0" fontId="13" fillId="0" borderId="14" xfId="0" applyFont="1" applyBorder="1" applyAlignment="1">
      <alignment horizontal="left" vertical="center"/>
    </xf>
    <xf numFmtId="0" fontId="13" fillId="0" borderId="70" xfId="0" applyFont="1" applyBorder="1" applyAlignment="1">
      <alignment horizontal="left" vertical="center"/>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13" fillId="0" borderId="71" xfId="0" applyFont="1" applyBorder="1" applyAlignment="1">
      <alignment horizontal="left" vertical="center" wrapText="1"/>
    </xf>
    <xf numFmtId="0" fontId="29" fillId="14" borderId="9" xfId="0" applyFont="1" applyFill="1" applyBorder="1" applyAlignment="1">
      <alignment horizontal="center" vertical="center" wrapText="1"/>
    </xf>
    <xf numFmtId="0" fontId="29" fillId="14" borderId="12" xfId="0" applyFont="1" applyFill="1" applyBorder="1" applyAlignment="1">
      <alignment horizontal="center" vertical="center" wrapText="1"/>
    </xf>
    <xf numFmtId="0" fontId="29" fillId="14" borderId="14" xfId="0" applyFont="1" applyFill="1" applyBorder="1" applyAlignment="1">
      <alignment horizontal="center" vertical="center" wrapText="1"/>
    </xf>
    <xf numFmtId="0" fontId="29" fillId="14" borderId="15"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10" fillId="4" borderId="29" xfId="0" applyFont="1" applyFill="1" applyBorder="1" applyAlignment="1" applyProtection="1">
      <alignment horizontal="left" vertical="center" wrapText="1"/>
      <protection locked="0"/>
    </xf>
    <xf numFmtId="167" fontId="2" fillId="4" borderId="19" xfId="0" applyNumberFormat="1" applyFont="1" applyFill="1" applyBorder="1" applyAlignment="1" applyProtection="1">
      <alignment horizontal="left" vertical="center" wrapText="1"/>
      <protection locked="0"/>
    </xf>
    <xf numFmtId="0" fontId="5" fillId="14" borderId="75" xfId="0" applyFont="1" applyFill="1" applyBorder="1" applyAlignment="1">
      <alignment horizontal="center" vertical="center" wrapText="1"/>
    </xf>
    <xf numFmtId="0" fontId="10" fillId="0" borderId="95" xfId="0" applyFont="1" applyBorder="1" applyAlignment="1">
      <alignment horizontal="justify" vertical="center" wrapText="1"/>
    </xf>
    <xf numFmtId="0" fontId="10" fillId="0" borderId="98" xfId="0" applyFont="1" applyBorder="1" applyAlignment="1">
      <alignment horizontal="justify" vertical="center" wrapText="1"/>
    </xf>
    <xf numFmtId="0" fontId="10" fillId="0" borderId="99" xfId="0" applyFont="1" applyBorder="1" applyAlignment="1">
      <alignment horizontal="justify" vertical="center" wrapText="1"/>
    </xf>
    <xf numFmtId="0" fontId="3" fillId="4" borderId="31" xfId="0" applyFont="1" applyFill="1" applyBorder="1" applyAlignment="1" applyProtection="1">
      <alignment horizontal="left" vertical="center" wrapText="1"/>
      <protection locked="0"/>
    </xf>
    <xf numFmtId="0" fontId="10" fillId="4" borderId="29" xfId="0" applyFont="1" applyFill="1" applyBorder="1" applyAlignment="1" applyProtection="1">
      <alignment horizontal="center" vertical="top" wrapText="1"/>
      <protection locked="0"/>
    </xf>
    <xf numFmtId="0" fontId="10" fillId="4" borderId="30" xfId="0" applyFont="1" applyFill="1" applyBorder="1" applyAlignment="1" applyProtection="1">
      <alignment horizontal="center" vertical="top" wrapText="1"/>
      <protection locked="0"/>
    </xf>
    <xf numFmtId="0" fontId="10" fillId="4" borderId="31" xfId="0" applyFont="1" applyFill="1" applyBorder="1" applyAlignment="1" applyProtection="1">
      <alignment horizontal="center" vertical="top" wrapText="1"/>
      <protection locked="0"/>
    </xf>
    <xf numFmtId="0" fontId="10" fillId="4" borderId="32" xfId="0" applyFont="1" applyFill="1" applyBorder="1" applyAlignment="1" applyProtection="1">
      <alignment horizontal="center" vertical="top" wrapText="1"/>
      <protection locked="0"/>
    </xf>
    <xf numFmtId="0" fontId="10" fillId="4" borderId="0" xfId="0" applyFont="1" applyFill="1" applyProtection="1">
      <protection locked="0"/>
    </xf>
    <xf numFmtId="0" fontId="57" fillId="4" borderId="19" xfId="0" applyFont="1" applyFill="1" applyBorder="1" applyAlignment="1" applyProtection="1">
      <alignment horizontal="left" vertical="center" wrapText="1"/>
      <protection locked="0"/>
    </xf>
    <xf numFmtId="0" fontId="5" fillId="0" borderId="29" xfId="0" applyFont="1" applyBorder="1" applyAlignment="1">
      <alignment horizontal="left" vertical="center" wrapText="1"/>
    </xf>
    <xf numFmtId="0" fontId="5" fillId="0" borderId="50" xfId="0" applyFont="1" applyBorder="1" applyAlignment="1">
      <alignment horizontal="left" vertical="center" wrapText="1"/>
    </xf>
    <xf numFmtId="0" fontId="5" fillId="0" borderId="31" xfId="0" applyFont="1" applyBorder="1" applyAlignment="1">
      <alignment horizontal="left" vertical="center" wrapText="1"/>
    </xf>
    <xf numFmtId="166" fontId="3" fillId="4" borderId="19" xfId="0" applyNumberFormat="1" applyFont="1" applyFill="1" applyBorder="1" applyAlignment="1" applyProtection="1">
      <alignment horizontal="left" vertical="center" wrapText="1"/>
      <protection locked="0"/>
    </xf>
    <xf numFmtId="0" fontId="57" fillId="4" borderId="31" xfId="0" applyFont="1" applyFill="1" applyBorder="1" applyAlignment="1" applyProtection="1">
      <alignment horizontal="left" vertical="center" wrapText="1"/>
      <protection locked="0"/>
    </xf>
    <xf numFmtId="0" fontId="18" fillId="5" borderId="14"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5" fillId="5" borderId="29" xfId="0" applyFont="1" applyFill="1" applyBorder="1" applyAlignment="1">
      <alignment horizontal="left" vertical="center"/>
    </xf>
    <xf numFmtId="0" fontId="5" fillId="5" borderId="31" xfId="0" applyFont="1" applyFill="1" applyBorder="1" applyAlignment="1">
      <alignment horizontal="left"/>
    </xf>
    <xf numFmtId="0" fontId="10" fillId="0" borderId="108"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8" xfId="0" applyFont="1" applyBorder="1" applyAlignment="1">
      <alignment horizontal="left" vertical="center" wrapText="1"/>
    </xf>
    <xf numFmtId="0" fontId="10" fillId="0" borderId="33" xfId="0" applyFont="1" applyBorder="1" applyAlignment="1">
      <alignment horizontal="left" vertical="center" wrapText="1"/>
    </xf>
    <xf numFmtId="0" fontId="10" fillId="0" borderId="44" xfId="0" applyFont="1" applyBorder="1" applyAlignment="1">
      <alignment horizontal="left" vertical="center" wrapText="1"/>
    </xf>
    <xf numFmtId="0" fontId="10" fillId="0" borderId="33" xfId="0" applyFont="1" applyBorder="1" applyAlignment="1">
      <alignment horizontal="left" vertical="top" wrapText="1"/>
    </xf>
    <xf numFmtId="0" fontId="10" fillId="0" borderId="0" xfId="0" applyFont="1" applyAlignment="1">
      <alignment horizontal="left" vertical="top" wrapText="1"/>
    </xf>
    <xf numFmtId="0" fontId="10" fillId="0" borderId="34" xfId="0" applyFont="1" applyBorder="1" applyAlignment="1">
      <alignment horizontal="left" vertical="top" wrapText="1"/>
    </xf>
    <xf numFmtId="0" fontId="52" fillId="0" borderId="33" xfId="0" applyFont="1" applyBorder="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52" fillId="0" borderId="34" xfId="0" applyFont="1" applyBorder="1" applyAlignment="1" applyProtection="1">
      <alignment horizontal="left" vertical="top" wrapText="1"/>
      <protection locked="0"/>
    </xf>
    <xf numFmtId="0" fontId="10" fillId="0" borderId="33" xfId="0" applyFont="1" applyBorder="1" applyAlignment="1">
      <alignment horizontal="left" vertical="center"/>
    </xf>
    <xf numFmtId="0" fontId="10" fillId="0" borderId="0" xfId="0" applyFont="1" applyAlignment="1">
      <alignment horizontal="left" vertical="center"/>
    </xf>
    <xf numFmtId="0" fontId="10" fillId="4" borderId="69" xfId="0" applyFont="1" applyFill="1" applyBorder="1" applyAlignment="1" applyProtection="1">
      <alignment horizontal="left" vertical="top" wrapText="1"/>
      <protection locked="0"/>
    </xf>
    <xf numFmtId="0" fontId="10" fillId="4" borderId="67" xfId="0" applyFont="1" applyFill="1" applyBorder="1" applyAlignment="1" applyProtection="1">
      <alignment horizontal="left" vertical="top" wrapText="1"/>
      <protection locked="0"/>
    </xf>
    <xf numFmtId="0" fontId="10" fillId="4" borderId="23" xfId="0" applyFont="1" applyFill="1" applyBorder="1" applyAlignment="1" applyProtection="1">
      <alignment horizontal="left" vertical="top" wrapText="1"/>
      <protection locked="0"/>
    </xf>
    <xf numFmtId="0" fontId="6" fillId="2" borderId="105"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6" fillId="2" borderId="107" xfId="0" applyFont="1" applyFill="1" applyBorder="1" applyAlignment="1">
      <alignment horizontal="center" vertical="center" wrapText="1"/>
    </xf>
    <xf numFmtId="0" fontId="13" fillId="0" borderId="62" xfId="0" applyFont="1" applyBorder="1" applyAlignment="1">
      <alignment horizontal="right" wrapText="1"/>
    </xf>
    <xf numFmtId="0" fontId="13" fillId="0" borderId="1" xfId="0" applyFont="1" applyBorder="1" applyAlignment="1">
      <alignment horizontal="right" wrapText="1"/>
    </xf>
    <xf numFmtId="0" fontId="13" fillId="0" borderId="5" xfId="0" applyFont="1" applyBorder="1" applyAlignment="1">
      <alignment horizontal="right" wrapText="1"/>
    </xf>
    <xf numFmtId="0" fontId="10" fillId="3" borderId="28" xfId="0" applyFont="1" applyFill="1" applyBorder="1" applyAlignment="1">
      <alignment horizontal="center" wrapText="1"/>
    </xf>
    <xf numFmtId="0" fontId="10" fillId="3" borderId="15" xfId="0" applyFont="1" applyFill="1" applyBorder="1" applyAlignment="1">
      <alignment horizontal="center" wrapText="1"/>
    </xf>
    <xf numFmtId="0" fontId="10" fillId="3" borderId="33" xfId="0" applyFont="1" applyFill="1" applyBorder="1" applyAlignment="1">
      <alignment horizontal="center" wrapText="1"/>
    </xf>
    <xf numFmtId="0" fontId="10" fillId="3" borderId="34" xfId="0" applyFont="1" applyFill="1" applyBorder="1" applyAlignment="1">
      <alignment horizontal="center" wrapText="1"/>
    </xf>
    <xf numFmtId="0" fontId="10" fillId="3" borderId="16" xfId="0" applyFont="1" applyFill="1" applyBorder="1" applyAlignment="1">
      <alignment horizontal="center" wrapText="1"/>
    </xf>
    <xf numFmtId="0" fontId="10" fillId="3" borderId="22" xfId="0" applyFont="1" applyFill="1" applyBorder="1" applyAlignment="1">
      <alignment horizontal="center" wrapText="1"/>
    </xf>
    <xf numFmtId="0" fontId="10" fillId="0" borderId="0" xfId="0" applyFont="1" applyAlignment="1">
      <alignment horizontal="left" vertical="center" wrapText="1"/>
    </xf>
    <xf numFmtId="0" fontId="10" fillId="0" borderId="34" xfId="0" applyFont="1" applyBorder="1" applyAlignment="1">
      <alignment horizontal="left" vertical="center" wrapText="1"/>
    </xf>
    <xf numFmtId="0" fontId="10" fillId="0" borderId="0" xfId="0" applyFont="1" applyAlignment="1" applyProtection="1">
      <alignment horizontal="right" wrapText="1"/>
      <protection locked="0"/>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8"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3" fillId="0" borderId="44" xfId="0" applyFont="1" applyBorder="1" applyAlignment="1">
      <alignment horizontal="center" vertical="center" wrapText="1" readingOrder="1"/>
    </xf>
    <xf numFmtId="0" fontId="13" fillId="0" borderId="67" xfId="0" applyFont="1" applyBorder="1" applyAlignment="1">
      <alignment horizontal="center" vertical="center" wrapText="1" readingOrder="1"/>
    </xf>
    <xf numFmtId="0" fontId="13" fillId="0" borderId="68" xfId="0" applyFont="1" applyBorder="1" applyAlignment="1">
      <alignment horizontal="center" vertical="center" wrapText="1" readingOrder="1"/>
    </xf>
    <xf numFmtId="0" fontId="22" fillId="2" borderId="2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13" fillId="0" borderId="51" xfId="0" applyFont="1" applyBorder="1" applyAlignment="1">
      <alignment horizontal="right" wrapText="1"/>
    </xf>
    <xf numFmtId="0" fontId="13" fillId="0" borderId="52" xfId="0" applyFont="1" applyBorder="1" applyAlignment="1">
      <alignment horizontal="right" wrapText="1"/>
    </xf>
    <xf numFmtId="0" fontId="13" fillId="0" borderId="61" xfId="0" applyFont="1" applyBorder="1" applyAlignment="1">
      <alignment horizontal="right" wrapText="1"/>
    </xf>
    <xf numFmtId="0" fontId="0" fillId="0" borderId="0" xfId="0" applyAlignment="1">
      <alignment horizontal="center"/>
    </xf>
    <xf numFmtId="44" fontId="56" fillId="5" borderId="26" xfId="1" applyFont="1" applyFill="1" applyBorder="1" applyAlignment="1" applyProtection="1">
      <alignment horizontal="center"/>
    </xf>
    <xf numFmtId="44" fontId="56" fillId="5" borderId="27" xfId="1" applyFont="1" applyFill="1" applyBorder="1" applyAlignment="1" applyProtection="1">
      <alignment horizont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13" fillId="5" borderId="9" xfId="0" applyFont="1" applyFill="1" applyBorder="1" applyAlignment="1">
      <alignment horizontal="center" wrapText="1"/>
    </xf>
    <xf numFmtId="0" fontId="13" fillId="5" borderId="13" xfId="0" applyFont="1" applyFill="1" applyBorder="1" applyAlignment="1">
      <alignment horizontal="center" wrapText="1"/>
    </xf>
    <xf numFmtId="168" fontId="49" fillId="5" borderId="72" xfId="0" applyNumberFormat="1" applyFont="1" applyFill="1" applyBorder="1" applyAlignment="1">
      <alignment horizontal="center" vertical="center"/>
    </xf>
    <xf numFmtId="168" fontId="49" fillId="5" borderId="13" xfId="0" applyNumberFormat="1" applyFont="1" applyFill="1" applyBorder="1" applyAlignment="1">
      <alignment horizontal="center" vertical="center"/>
    </xf>
    <xf numFmtId="0" fontId="46" fillId="4" borderId="9" xfId="0" applyFont="1" applyFill="1" applyBorder="1" applyAlignment="1" applyProtection="1">
      <alignment horizontal="center" wrapText="1"/>
      <protection locked="0"/>
    </xf>
    <xf numFmtId="0" fontId="46" fillId="4" borderId="12" xfId="0" applyFont="1" applyFill="1" applyBorder="1" applyAlignment="1" applyProtection="1">
      <alignment horizontal="center" wrapText="1"/>
      <protection locked="0"/>
    </xf>
    <xf numFmtId="0" fontId="46" fillId="4" borderId="13" xfId="0" applyFont="1" applyFill="1" applyBorder="1" applyAlignment="1" applyProtection="1">
      <alignment horizontal="center" wrapText="1"/>
      <protection locked="0"/>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54" fillId="5" borderId="31"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5" fillId="4" borderId="12" xfId="0" applyFont="1" applyFill="1" applyBorder="1" applyAlignment="1" applyProtection="1">
      <alignment horizontal="left" vertical="top" wrapText="1"/>
      <protection locked="0"/>
    </xf>
    <xf numFmtId="0" fontId="45" fillId="4" borderId="13" xfId="0" applyFont="1" applyFill="1" applyBorder="1" applyAlignment="1" applyProtection="1">
      <alignment horizontal="left" vertical="top" wrapText="1"/>
      <protection locked="0"/>
    </xf>
    <xf numFmtId="0" fontId="13" fillId="5" borderId="79" xfId="0" applyFont="1" applyFill="1" applyBorder="1" applyAlignment="1">
      <alignment horizontal="center" vertical="center"/>
    </xf>
    <xf numFmtId="0" fontId="13" fillId="5" borderId="73" xfId="0" applyFont="1" applyFill="1" applyBorder="1" applyAlignment="1">
      <alignment horizontal="center" vertical="center"/>
    </xf>
    <xf numFmtId="0" fontId="46" fillId="5" borderId="85"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46" fillId="5" borderId="26" xfId="0" applyFont="1" applyFill="1" applyBorder="1" applyAlignment="1">
      <alignment horizontal="center" vertical="center" wrapText="1"/>
    </xf>
    <xf numFmtId="0" fontId="46" fillId="5" borderId="81"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18" fillId="5" borderId="75" xfId="0" applyFont="1" applyFill="1" applyBorder="1" applyAlignment="1">
      <alignment horizontal="center" vertical="center" wrapText="1"/>
    </xf>
    <xf numFmtId="0" fontId="18" fillId="5" borderId="76" xfId="0" applyFont="1" applyFill="1" applyBorder="1" applyAlignment="1">
      <alignment horizontal="center" vertical="center" wrapText="1"/>
    </xf>
    <xf numFmtId="2" fontId="10" fillId="4" borderId="42" xfId="0" applyNumberFormat="1" applyFont="1" applyFill="1" applyBorder="1" applyAlignment="1" applyProtection="1">
      <alignment horizontal="center" vertical="center"/>
      <protection locked="0"/>
    </xf>
    <xf numFmtId="2" fontId="10" fillId="4" borderId="56" xfId="0" applyNumberFormat="1" applyFont="1" applyFill="1" applyBorder="1" applyAlignment="1" applyProtection="1">
      <alignment horizontal="center" vertical="center"/>
      <protection locked="0"/>
    </xf>
    <xf numFmtId="2" fontId="10" fillId="4" borderId="43" xfId="0" applyNumberFormat="1" applyFont="1" applyFill="1" applyBorder="1" applyAlignment="1" applyProtection="1">
      <alignment horizontal="center" vertical="center"/>
      <protection locked="0"/>
    </xf>
    <xf numFmtId="0" fontId="18" fillId="5" borderId="45"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77" xfId="0" applyFont="1" applyFill="1" applyBorder="1" applyAlignment="1">
      <alignment horizontal="center" vertical="center" wrapText="1"/>
    </xf>
    <xf numFmtId="0" fontId="13" fillId="4" borderId="46" xfId="0" applyFont="1" applyFill="1" applyBorder="1" applyAlignment="1" applyProtection="1">
      <alignment horizontal="center" wrapText="1"/>
      <protection locked="0"/>
    </xf>
    <xf numFmtId="0" fontId="13" fillId="4" borderId="91" xfId="0" applyFont="1" applyFill="1" applyBorder="1" applyAlignment="1" applyProtection="1">
      <alignment horizontal="center" wrapText="1"/>
      <protection locked="0"/>
    </xf>
    <xf numFmtId="0" fontId="13" fillId="4" borderId="94" xfId="0" applyFont="1" applyFill="1" applyBorder="1" applyAlignment="1" applyProtection="1">
      <alignment horizontal="center" wrapText="1"/>
      <protection locked="0"/>
    </xf>
    <xf numFmtId="0" fontId="5" fillId="5" borderId="59"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10" fillId="0" borderId="6" xfId="0" applyFont="1" applyBorder="1" applyAlignment="1">
      <alignment horizontal="left" vertical="center" wrapText="1" readingOrder="1"/>
    </xf>
    <xf numFmtId="0" fontId="10" fillId="5" borderId="0" xfId="0" applyFont="1" applyFill="1" applyAlignment="1">
      <alignment horizontal="center" vertical="center" wrapText="1" readingOrder="1"/>
    </xf>
    <xf numFmtId="0" fontId="10" fillId="5" borderId="34" xfId="0" applyFont="1" applyFill="1" applyBorder="1" applyAlignment="1">
      <alignment horizontal="center" vertical="center" wrapText="1" readingOrder="1"/>
    </xf>
    <xf numFmtId="0" fontId="30" fillId="4" borderId="47" xfId="0" applyFont="1" applyFill="1" applyBorder="1" applyAlignment="1" applyProtection="1">
      <alignment horizontal="left" vertical="center"/>
      <protection locked="0"/>
    </xf>
    <xf numFmtId="0" fontId="30" fillId="4" borderId="90" xfId="0" applyFont="1" applyFill="1" applyBorder="1" applyAlignment="1" applyProtection="1">
      <alignment horizontal="left" vertical="center"/>
      <protection locked="0"/>
    </xf>
    <xf numFmtId="0" fontId="13" fillId="4" borderId="29" xfId="0" applyFont="1" applyFill="1" applyBorder="1" applyAlignment="1" applyProtection="1">
      <alignment horizontal="center" wrapText="1"/>
      <protection locked="0"/>
    </xf>
    <xf numFmtId="0" fontId="13" fillId="4" borderId="92" xfId="0" applyFont="1" applyFill="1" applyBorder="1" applyAlignment="1" applyProtection="1">
      <alignment horizontal="center" wrapText="1"/>
      <protection locked="0"/>
    </xf>
    <xf numFmtId="0" fontId="13" fillId="0" borderId="53" xfId="0" applyFont="1" applyBorder="1" applyAlignment="1">
      <alignment horizontal="right" wrapText="1"/>
    </xf>
    <xf numFmtId="0" fontId="13" fillId="0" borderId="54" xfId="0" applyFont="1" applyBorder="1" applyAlignment="1">
      <alignment horizontal="right" wrapText="1"/>
    </xf>
    <xf numFmtId="0" fontId="13" fillId="0" borderId="63" xfId="0" applyFont="1" applyBorder="1" applyAlignment="1">
      <alignment horizontal="right" wrapText="1"/>
    </xf>
    <xf numFmtId="0" fontId="10" fillId="3" borderId="17" xfId="0" applyFont="1" applyFill="1" applyBorder="1" applyAlignment="1">
      <alignment horizontal="center" wrapText="1"/>
    </xf>
    <xf numFmtId="0" fontId="10" fillId="3" borderId="23" xfId="0" applyFont="1" applyFill="1" applyBorder="1" applyAlignment="1">
      <alignment horizontal="center" wrapText="1"/>
    </xf>
    <xf numFmtId="0" fontId="30" fillId="4" borderId="19" xfId="0" applyFont="1" applyFill="1" applyBorder="1" applyAlignment="1" applyProtection="1">
      <alignment horizontal="left" vertical="center"/>
      <protection locked="0"/>
    </xf>
    <xf numFmtId="0" fontId="30" fillId="4" borderId="93" xfId="0" applyFont="1" applyFill="1" applyBorder="1" applyAlignment="1" applyProtection="1">
      <alignment horizontal="left" vertical="center"/>
      <protection locked="0"/>
    </xf>
    <xf numFmtId="170" fontId="10" fillId="4" borderId="3" xfId="1" applyNumberFormat="1" applyFont="1" applyFill="1" applyBorder="1" applyAlignment="1" applyProtection="1">
      <alignment horizontal="center" vertical="center"/>
      <protection locked="0"/>
    </xf>
    <xf numFmtId="170" fontId="10" fillId="4" borderId="57" xfId="1" applyNumberFormat="1" applyFont="1" applyFill="1" applyBorder="1" applyAlignment="1" applyProtection="1">
      <alignment horizontal="center" vertical="center"/>
      <protection locked="0"/>
    </xf>
    <xf numFmtId="170" fontId="10" fillId="4" borderId="4" xfId="1" applyNumberFormat="1" applyFont="1" applyFill="1" applyBorder="1" applyAlignment="1" applyProtection="1">
      <alignment horizontal="center" vertical="center"/>
      <protection locked="0"/>
    </xf>
    <xf numFmtId="0" fontId="10" fillId="0" borderId="0" xfId="0" applyFont="1" applyAlignment="1">
      <alignment horizontal="left" vertical="center" wrapText="1" readingOrder="1"/>
    </xf>
    <xf numFmtId="0" fontId="18" fillId="5" borderId="2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170" fontId="10" fillId="4" borderId="67" xfId="1" applyNumberFormat="1" applyFont="1" applyFill="1" applyBorder="1" applyAlignment="1" applyProtection="1">
      <alignment horizontal="center" vertical="center"/>
      <protection locked="0"/>
    </xf>
    <xf numFmtId="0" fontId="10" fillId="0" borderId="33" xfId="0" applyFont="1" applyBorder="1" applyAlignment="1">
      <alignment horizontal="justify" vertical="center" wrapText="1"/>
    </xf>
    <xf numFmtId="0" fontId="10" fillId="0" borderId="0" xfId="0" applyFont="1" applyAlignment="1">
      <alignment horizontal="justify" vertical="center" wrapText="1"/>
    </xf>
    <xf numFmtId="0" fontId="10" fillId="0" borderId="34" xfId="0" applyFont="1" applyBorder="1" applyAlignment="1">
      <alignment horizontal="justify" vertical="center" wrapText="1"/>
    </xf>
    <xf numFmtId="0" fontId="52" fillId="0" borderId="28" xfId="0" applyFont="1" applyBorder="1" applyAlignment="1">
      <alignment horizontal="justify" vertical="center" wrapText="1"/>
    </xf>
    <xf numFmtId="0" fontId="52" fillId="0" borderId="14" xfId="0" applyFont="1" applyBorder="1" applyAlignment="1">
      <alignment horizontal="justify" vertical="center" wrapText="1"/>
    </xf>
    <xf numFmtId="0" fontId="52" fillId="0" borderId="15" xfId="0" applyFont="1" applyBorder="1" applyAlignment="1">
      <alignment horizontal="justify" vertical="center" wrapText="1"/>
    </xf>
    <xf numFmtId="0" fontId="10" fillId="0" borderId="33" xfId="0" applyFont="1" applyBorder="1" applyAlignment="1">
      <alignment horizontal="left" wrapText="1"/>
    </xf>
    <xf numFmtId="0" fontId="10" fillId="0" borderId="0" xfId="0" applyFont="1" applyAlignment="1">
      <alignment horizontal="left" wrapText="1"/>
    </xf>
    <xf numFmtId="0" fontId="10" fillId="0" borderId="34" xfId="0" applyFont="1" applyBorder="1" applyAlignment="1">
      <alignment horizontal="left" wrapText="1"/>
    </xf>
    <xf numFmtId="0" fontId="10" fillId="0" borderId="0" xfId="0" applyFont="1" applyAlignment="1" applyProtection="1">
      <alignment horizontal="right" vertical="top"/>
      <protection locked="0"/>
    </xf>
    <xf numFmtId="0" fontId="10" fillId="0" borderId="34" xfId="0" applyFont="1" applyBorder="1" applyAlignment="1" applyProtection="1">
      <alignment horizontal="right" vertical="top"/>
      <protection locked="0"/>
    </xf>
    <xf numFmtId="0" fontId="10" fillId="0" borderId="17" xfId="0" applyFont="1" applyBorder="1" applyAlignment="1" applyProtection="1">
      <alignment horizontal="right" vertical="center" wrapText="1"/>
      <protection locked="0"/>
    </xf>
    <xf numFmtId="0" fontId="10" fillId="0" borderId="22" xfId="0" applyFont="1" applyBorder="1" applyAlignment="1" applyProtection="1">
      <alignment horizontal="right" vertical="center" wrapText="1"/>
      <protection locked="0"/>
    </xf>
    <xf numFmtId="0" fontId="52" fillId="0" borderId="28" xfId="0" applyFont="1" applyBorder="1" applyAlignment="1" applyProtection="1">
      <alignment horizontal="left" vertical="top" wrapText="1"/>
      <protection locked="0"/>
    </xf>
    <xf numFmtId="0" fontId="52" fillId="0" borderId="14" xfId="0" applyFont="1" applyBorder="1" applyAlignment="1" applyProtection="1">
      <alignment horizontal="left" vertical="top" wrapText="1"/>
      <protection locked="0"/>
    </xf>
    <xf numFmtId="0" fontId="52" fillId="0" borderId="15"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22" xfId="0" applyFont="1" applyBorder="1" applyAlignment="1" applyProtection="1">
      <alignment horizontal="left" vertical="top" wrapText="1"/>
      <protection locked="0"/>
    </xf>
    <xf numFmtId="44" fontId="51" fillId="5" borderId="9" xfId="0" applyNumberFormat="1" applyFont="1" applyFill="1" applyBorder="1" applyAlignment="1">
      <alignment horizontal="center" vertical="center"/>
    </xf>
    <xf numFmtId="44" fontId="51" fillId="5" borderId="82" xfId="0" applyNumberFormat="1" applyFont="1" applyFill="1" applyBorder="1" applyAlignment="1">
      <alignment horizontal="center" vertical="center"/>
    </xf>
    <xf numFmtId="2" fontId="10" fillId="4" borderId="44" xfId="0" applyNumberFormat="1" applyFont="1" applyFill="1" applyBorder="1" applyAlignment="1" applyProtection="1">
      <alignment horizontal="center" vertical="center"/>
      <protection locked="0"/>
    </xf>
    <xf numFmtId="0" fontId="22"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8" fillId="2" borderId="12" xfId="0" applyFont="1" applyFill="1" applyBorder="1" applyAlignment="1">
      <alignment horizontal="center" vertical="center" wrapText="1"/>
    </xf>
    <xf numFmtId="170" fontId="10" fillId="4" borderId="110" xfId="1" applyNumberFormat="1" applyFont="1" applyFill="1" applyBorder="1" applyAlignment="1" applyProtection="1">
      <alignment horizontal="center" vertical="center"/>
      <protection locked="0"/>
    </xf>
    <xf numFmtId="170" fontId="10" fillId="4" borderId="111" xfId="1" applyNumberFormat="1" applyFont="1" applyFill="1" applyBorder="1" applyAlignment="1" applyProtection="1">
      <alignment horizontal="center" vertical="center"/>
      <protection locked="0"/>
    </xf>
    <xf numFmtId="0" fontId="30" fillId="0" borderId="16" xfId="0" applyFont="1" applyBorder="1" applyAlignment="1">
      <alignment horizontal="left" vertical="top"/>
    </xf>
    <xf numFmtId="0" fontId="30" fillId="0" borderId="17" xfId="0" applyFont="1" applyBorder="1" applyAlignment="1">
      <alignment horizontal="left" vertical="top"/>
    </xf>
    <xf numFmtId="0" fontId="30" fillId="0" borderId="18" xfId="0" applyFont="1" applyBorder="1" applyAlignment="1">
      <alignment horizontal="left" vertical="top"/>
    </xf>
    <xf numFmtId="0" fontId="58" fillId="4" borderId="19" xfId="4"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45" fillId="4" borderId="19" xfId="0" applyFont="1" applyFill="1" applyBorder="1" applyAlignment="1" applyProtection="1">
      <alignment horizontal="left" vertical="center" wrapText="1"/>
      <protection locked="0"/>
    </xf>
    <xf numFmtId="0" fontId="24" fillId="2" borderId="9" xfId="0" applyFont="1" applyFill="1" applyBorder="1" applyAlignment="1">
      <alignment horizontal="center" wrapText="1"/>
    </xf>
    <xf numFmtId="0" fontId="24" fillId="2" borderId="12" xfId="0" applyFont="1" applyFill="1" applyBorder="1" applyAlignment="1">
      <alignment horizontal="center" wrapText="1"/>
    </xf>
    <xf numFmtId="0" fontId="16" fillId="2" borderId="28"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2" borderId="84" xfId="0" applyFont="1" applyFill="1" applyBorder="1" applyAlignment="1">
      <alignment horizontal="center" vertical="center" wrapText="1"/>
    </xf>
    <xf numFmtId="2" fontId="10" fillId="4" borderId="28" xfId="0" applyNumberFormat="1" applyFont="1" applyFill="1" applyBorder="1" applyAlignment="1" applyProtection="1">
      <alignment horizontal="center" vertical="center"/>
      <protection locked="0"/>
    </xf>
    <xf numFmtId="2" fontId="10" fillId="4" borderId="14" xfId="0" applyNumberFormat="1" applyFont="1" applyFill="1" applyBorder="1" applyAlignment="1" applyProtection="1">
      <alignment horizontal="center" vertical="center"/>
      <protection locked="0"/>
    </xf>
    <xf numFmtId="2" fontId="10" fillId="4" borderId="15" xfId="0" applyNumberFormat="1" applyFont="1" applyFill="1" applyBorder="1" applyAlignment="1" applyProtection="1">
      <alignment horizontal="center" vertical="center"/>
      <protection locked="0"/>
    </xf>
    <xf numFmtId="2" fontId="10" fillId="4" borderId="9" xfId="0" applyNumberFormat="1" applyFont="1" applyFill="1" applyBorder="1" applyAlignment="1" applyProtection="1">
      <alignment horizontal="center" vertical="center"/>
      <protection locked="0"/>
    </xf>
    <xf numFmtId="2" fontId="10" fillId="4" borderId="12" xfId="0" applyNumberFormat="1" applyFont="1" applyFill="1" applyBorder="1" applyAlignment="1" applyProtection="1">
      <alignment horizontal="center" vertical="center"/>
      <protection locked="0"/>
    </xf>
    <xf numFmtId="2" fontId="10" fillId="4" borderId="13" xfId="0" applyNumberFormat="1" applyFont="1" applyFill="1" applyBorder="1" applyAlignment="1" applyProtection="1">
      <alignment horizontal="center" vertical="center"/>
      <protection locked="0"/>
    </xf>
    <xf numFmtId="0" fontId="15" fillId="10" borderId="0" xfId="0" applyFont="1" applyFill="1" applyAlignment="1">
      <alignment horizontal="center" vertical="center"/>
    </xf>
    <xf numFmtId="0" fontId="0" fillId="0" borderId="0" xfId="0" applyAlignment="1">
      <alignment horizontal="left" vertical="top" wrapText="1"/>
    </xf>
    <xf numFmtId="0" fontId="2" fillId="3" borderId="0" xfId="0" applyFont="1" applyFill="1" applyAlignment="1">
      <alignment horizontal="left" vertical="center"/>
    </xf>
    <xf numFmtId="0" fontId="8" fillId="0" borderId="0" xfId="0" applyFont="1" applyAlignment="1">
      <alignment horizontal="center"/>
    </xf>
    <xf numFmtId="0" fontId="8" fillId="3" borderId="93" xfId="0" applyFont="1" applyFill="1" applyBorder="1" applyAlignment="1">
      <alignment horizontal="left" vertical="center" wrapText="1"/>
    </xf>
    <xf numFmtId="0" fontId="8" fillId="3" borderId="10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0" fillId="4" borderId="19" xfId="0" applyFont="1" applyFill="1" applyBorder="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19" xfId="0" applyFont="1" applyBorder="1" applyAlignment="1">
      <alignment horizontal="left" wrapText="1"/>
    </xf>
    <xf numFmtId="0" fontId="13" fillId="17" borderId="19" xfId="0" applyFont="1" applyFill="1" applyBorder="1" applyAlignment="1">
      <alignment horizontal="left" vertical="center"/>
    </xf>
    <xf numFmtId="1" fontId="10" fillId="0" borderId="93" xfId="0" applyNumberFormat="1" applyFont="1" applyBorder="1" applyAlignment="1">
      <alignment horizontal="left" wrapText="1"/>
    </xf>
    <xf numFmtId="1" fontId="10" fillId="0" borderId="104" xfId="0" applyNumberFormat="1" applyFont="1" applyBorder="1" applyAlignment="1">
      <alignment horizontal="left" wrapText="1"/>
    </xf>
    <xf numFmtId="1" fontId="10" fillId="0" borderId="7" xfId="0" applyNumberFormat="1" applyFont="1" applyBorder="1" applyAlignment="1">
      <alignment horizontal="left" wrapText="1"/>
    </xf>
    <xf numFmtId="0" fontId="43" fillId="3" borderId="19" xfId="0" applyFont="1" applyFill="1" applyBorder="1" applyAlignment="1">
      <alignment horizontal="left" vertical="center"/>
    </xf>
    <xf numFmtId="0" fontId="10" fillId="4" borderId="93" xfId="0" applyFont="1" applyFill="1" applyBorder="1" applyAlignment="1">
      <alignment horizontal="left" vertical="top" wrapText="1"/>
    </xf>
    <xf numFmtId="0" fontId="10" fillId="4" borderId="104"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19" xfId="0" applyFont="1" applyFill="1" applyBorder="1" applyAlignment="1">
      <alignment horizontal="left" wrapText="1"/>
    </xf>
    <xf numFmtId="49" fontId="10" fillId="0" borderId="19" xfId="0" applyNumberFormat="1" applyFont="1" applyBorder="1" applyAlignment="1">
      <alignment horizontal="left" wrapText="1"/>
    </xf>
    <xf numFmtId="0" fontId="43" fillId="3" borderId="93" xfId="0" applyFont="1" applyFill="1" applyBorder="1" applyAlignment="1">
      <alignment horizontal="left" vertical="center"/>
    </xf>
    <xf numFmtId="0" fontId="43" fillId="3" borderId="104" xfId="0" applyFont="1" applyFill="1" applyBorder="1" applyAlignment="1">
      <alignment horizontal="left" vertical="center"/>
    </xf>
    <xf numFmtId="0" fontId="43" fillId="3" borderId="7" xfId="0" applyFont="1" applyFill="1" applyBorder="1" applyAlignment="1">
      <alignment horizontal="left" vertical="center"/>
    </xf>
    <xf numFmtId="0" fontId="36" fillId="0" borderId="6" xfId="0" applyFont="1" applyBorder="1" applyAlignment="1">
      <alignment horizontal="center" vertical="center"/>
    </xf>
    <xf numFmtId="0" fontId="37" fillId="4" borderId="19" xfId="0" applyFont="1" applyFill="1" applyBorder="1" applyAlignment="1">
      <alignment horizontal="left" vertical="center" wrapText="1"/>
    </xf>
    <xf numFmtId="49" fontId="37" fillId="0" borderId="19" xfId="0" applyNumberFormat="1" applyFont="1" applyBorder="1" applyAlignment="1">
      <alignment horizontal="left" vertical="center" wrapText="1" indent="2"/>
    </xf>
    <xf numFmtId="49" fontId="37" fillId="0" borderId="93" xfId="0" applyNumberFormat="1" applyFont="1" applyBorder="1" applyAlignment="1">
      <alignment horizontal="left" vertical="center" wrapText="1" indent="2"/>
    </xf>
    <xf numFmtId="49" fontId="37" fillId="0" borderId="7" xfId="0" applyNumberFormat="1" applyFont="1" applyBorder="1" applyAlignment="1">
      <alignment horizontal="left" vertical="center" wrapText="1" indent="2"/>
    </xf>
    <xf numFmtId="49" fontId="38" fillId="4" borderId="19" xfId="0" applyNumberFormat="1" applyFont="1" applyFill="1" applyBorder="1" applyAlignment="1">
      <alignment horizontal="center" vertical="center" wrapText="1"/>
    </xf>
    <xf numFmtId="0" fontId="37" fillId="0" borderId="19" xfId="0" applyFont="1" applyBorder="1" applyAlignment="1">
      <alignment horizontal="left" vertical="center" wrapText="1"/>
    </xf>
    <xf numFmtId="0" fontId="8" fillId="0" borderId="19" xfId="0" applyFont="1" applyBorder="1" applyAlignment="1">
      <alignment horizontal="left" vertical="center" wrapText="1"/>
    </xf>
    <xf numFmtId="0" fontId="40" fillId="4" borderId="19" xfId="4" applyFont="1" applyFill="1" applyBorder="1" applyAlignment="1">
      <alignment horizontal="left" vertical="center"/>
    </xf>
    <xf numFmtId="0" fontId="36" fillId="3" borderId="100" xfId="0" applyFont="1" applyFill="1" applyBorder="1" applyAlignment="1">
      <alignment horizontal="center" vertical="center"/>
    </xf>
    <xf numFmtId="0" fontId="36" fillId="3" borderId="101" xfId="0" applyFont="1" applyFill="1" applyBorder="1" applyAlignment="1">
      <alignment horizontal="center" vertical="center"/>
    </xf>
    <xf numFmtId="0" fontId="36" fillId="3" borderId="102" xfId="0" applyFont="1" applyFill="1" applyBorder="1" applyAlignment="1">
      <alignment horizontal="center" vertical="center"/>
    </xf>
    <xf numFmtId="0" fontId="36" fillId="3" borderId="94"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103" xfId="0" applyFont="1" applyFill="1" applyBorder="1" applyAlignment="1">
      <alignment horizontal="center" vertical="center"/>
    </xf>
    <xf numFmtId="0" fontId="42" fillId="3" borderId="19" xfId="4" applyFont="1" applyFill="1" applyBorder="1" applyAlignment="1">
      <alignment horizontal="left" vertical="center"/>
    </xf>
    <xf numFmtId="0" fontId="10" fillId="0" borderId="93" xfId="0" applyFont="1" applyBorder="1" applyAlignment="1">
      <alignment horizontal="left" wrapText="1"/>
    </xf>
    <xf numFmtId="0" fontId="10" fillId="0" borderId="104" xfId="0" applyFont="1" applyBorder="1" applyAlignment="1">
      <alignment horizontal="left" wrapText="1"/>
    </xf>
    <xf numFmtId="0" fontId="10" fillId="0" borderId="7" xfId="0" applyFont="1" applyBorder="1" applyAlignment="1">
      <alignment horizontal="left" wrapText="1"/>
    </xf>
    <xf numFmtId="9" fontId="2" fillId="3" borderId="0" xfId="2" applyFont="1" applyFill="1" applyAlignment="1">
      <alignment horizontal="center" vertical="center"/>
    </xf>
    <xf numFmtId="0" fontId="2" fillId="3" borderId="0" xfId="0" applyFont="1" applyFill="1" applyAlignment="1">
      <alignment horizontal="center" vertical="center" wrapText="1"/>
    </xf>
    <xf numFmtId="0" fontId="0" fillId="10" borderId="0" xfId="0" applyFill="1" applyAlignment="1">
      <alignment horizontal="center" wrapText="1"/>
    </xf>
    <xf numFmtId="0" fontId="2" fillId="12" borderId="0" xfId="0" applyFont="1" applyFill="1" applyAlignment="1">
      <alignment horizontal="center" vertical="center" wrapText="1"/>
    </xf>
  </cellXfs>
  <cellStyles count="5">
    <cellStyle name="Lien hypertexte" xfId="4" builtinId="8"/>
    <cellStyle name="Monétaire" xfId="1" builtinId="4"/>
    <cellStyle name="Normal" xfId="0" builtinId="0"/>
    <cellStyle name="Normal 3" xfId="3" xr:uid="{63A0510D-6C88-4EE8-8E6F-6B2BA4FFE639}"/>
    <cellStyle name="Pourcentage" xfId="2" builtinId="5"/>
  </cellStyles>
  <dxfs count="9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B050"/>
      </font>
    </dxf>
    <dxf>
      <font>
        <color theme="5" tint="-0.24994659260841701"/>
      </font>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6100"/>
      <color rgb="FFC6EFCE"/>
      <color rgb="FF4F81BD"/>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18</xdr:col>
      <xdr:colOff>592170</xdr:colOff>
      <xdr:row>9</xdr:row>
      <xdr:rowOff>1124047</xdr:rowOff>
    </xdr:to>
    <xdr:pic>
      <xdr:nvPicPr>
        <xdr:cNvPr id="2" name="Image 1">
          <a:extLst>
            <a:ext uri="{FF2B5EF4-FFF2-40B4-BE49-F238E27FC236}">
              <a16:creationId xmlns:a16="http://schemas.microsoft.com/office/drawing/2014/main" id="{93391AE8-DCDF-C629-EA93-524171F0A1D2}"/>
            </a:ext>
          </a:extLst>
        </xdr:cNvPr>
        <xdr:cNvPicPr>
          <a:picLocks noChangeAspect="1"/>
        </xdr:cNvPicPr>
      </xdr:nvPicPr>
      <xdr:blipFill>
        <a:blip xmlns:r="http://schemas.openxmlformats.org/officeDocument/2006/relationships" r:embed="rId1"/>
        <a:stretch>
          <a:fillRect/>
        </a:stretch>
      </xdr:blipFill>
      <xdr:spPr>
        <a:xfrm>
          <a:off x="6999767" y="6539023"/>
          <a:ext cx="8474174" cy="1120237"/>
        </a:xfrm>
        <a:prstGeom prst="rect">
          <a:avLst/>
        </a:prstGeom>
      </xdr:spPr>
    </xdr:pic>
    <xdr:clientData/>
  </xdr:twoCellAnchor>
  <xdr:twoCellAnchor editAs="oneCell">
    <xdr:from>
      <xdr:col>8</xdr:col>
      <xdr:colOff>0</xdr:colOff>
      <xdr:row>13</xdr:row>
      <xdr:rowOff>0</xdr:rowOff>
    </xdr:from>
    <xdr:to>
      <xdr:col>18</xdr:col>
      <xdr:colOff>573119</xdr:colOff>
      <xdr:row>13</xdr:row>
      <xdr:rowOff>1315833</xdr:rowOff>
    </xdr:to>
    <xdr:pic>
      <xdr:nvPicPr>
        <xdr:cNvPr id="8" name="Image 7">
          <a:extLst>
            <a:ext uri="{FF2B5EF4-FFF2-40B4-BE49-F238E27FC236}">
              <a16:creationId xmlns:a16="http://schemas.microsoft.com/office/drawing/2014/main" id="{201703AF-881E-38E4-EE75-391B44BC470A}"/>
            </a:ext>
          </a:extLst>
        </xdr:cNvPr>
        <xdr:cNvPicPr>
          <a:picLocks noChangeAspect="1"/>
        </xdr:cNvPicPr>
      </xdr:nvPicPr>
      <xdr:blipFill>
        <a:blip xmlns:r="http://schemas.openxmlformats.org/officeDocument/2006/relationships" r:embed="rId2"/>
        <a:stretch>
          <a:fillRect/>
        </a:stretch>
      </xdr:blipFill>
      <xdr:spPr>
        <a:xfrm>
          <a:off x="6999767" y="9135140"/>
          <a:ext cx="8458933" cy="1303133"/>
        </a:xfrm>
        <a:prstGeom prst="rect">
          <a:avLst/>
        </a:prstGeom>
      </xdr:spPr>
    </xdr:pic>
    <xdr:clientData/>
  </xdr:twoCellAnchor>
  <xdr:twoCellAnchor editAs="oneCell">
    <xdr:from>
      <xdr:col>8</xdr:col>
      <xdr:colOff>47625</xdr:colOff>
      <xdr:row>10</xdr:row>
      <xdr:rowOff>66676</xdr:rowOff>
    </xdr:from>
    <xdr:to>
      <xdr:col>18</xdr:col>
      <xdr:colOff>554355</xdr:colOff>
      <xdr:row>11</xdr:row>
      <xdr:rowOff>816932</xdr:rowOff>
    </xdr:to>
    <xdr:pic>
      <xdr:nvPicPr>
        <xdr:cNvPr id="3" name="Image 2">
          <a:extLst>
            <a:ext uri="{FF2B5EF4-FFF2-40B4-BE49-F238E27FC236}">
              <a16:creationId xmlns:a16="http://schemas.microsoft.com/office/drawing/2014/main" id="{C0A54EC5-6FBC-7DCE-2113-ED31CDB88F7B}"/>
            </a:ext>
          </a:extLst>
        </xdr:cNvPr>
        <xdr:cNvPicPr>
          <a:picLocks noChangeAspect="1"/>
        </xdr:cNvPicPr>
      </xdr:nvPicPr>
      <xdr:blipFill>
        <a:blip xmlns:r="http://schemas.openxmlformats.org/officeDocument/2006/relationships" r:embed="rId3"/>
        <a:stretch>
          <a:fillRect/>
        </a:stretch>
      </xdr:blipFill>
      <xdr:spPr>
        <a:xfrm>
          <a:off x="7048500" y="7772401"/>
          <a:ext cx="8420100" cy="982666"/>
        </a:xfrm>
        <a:prstGeom prst="rect">
          <a:avLst/>
        </a:prstGeom>
      </xdr:spPr>
    </xdr:pic>
    <xdr:clientData/>
  </xdr:twoCellAnchor>
  <xdr:twoCellAnchor editAs="oneCell">
    <xdr:from>
      <xdr:col>8</xdr:col>
      <xdr:colOff>11430</xdr:colOff>
      <xdr:row>15</xdr:row>
      <xdr:rowOff>49530</xdr:rowOff>
    </xdr:from>
    <xdr:to>
      <xdr:col>19</xdr:col>
      <xdr:colOff>20955</xdr:colOff>
      <xdr:row>16</xdr:row>
      <xdr:rowOff>1427071</xdr:rowOff>
    </xdr:to>
    <xdr:pic>
      <xdr:nvPicPr>
        <xdr:cNvPr id="6" name="Image 5">
          <a:extLst>
            <a:ext uri="{FF2B5EF4-FFF2-40B4-BE49-F238E27FC236}">
              <a16:creationId xmlns:a16="http://schemas.microsoft.com/office/drawing/2014/main" id="{7B69891A-CCEC-7DF2-F580-50E36AE92B56}"/>
            </a:ext>
          </a:extLst>
        </xdr:cNvPr>
        <xdr:cNvPicPr>
          <a:picLocks noChangeAspect="1"/>
        </xdr:cNvPicPr>
      </xdr:nvPicPr>
      <xdr:blipFill>
        <a:blip xmlns:r="http://schemas.openxmlformats.org/officeDocument/2006/relationships" r:embed="rId4"/>
        <a:stretch>
          <a:fillRect/>
        </a:stretch>
      </xdr:blipFill>
      <xdr:spPr>
        <a:xfrm>
          <a:off x="7021830" y="13222605"/>
          <a:ext cx="8713470" cy="1617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paq-my.sharepoint.com/personal/amelie_nadeau_mapaq_gouv_qc_ca/Documents/Bureau/PSC-23-28_Bureau/RA/CSU/CSU_v1.4_avec_PPr&#233;s_AN_20251202_V2.xlsx" TargetMode="External"/><Relationship Id="rId1" Type="http://schemas.openxmlformats.org/officeDocument/2006/relationships/externalLinkPath" Target="https://mapaq-my.sharepoint.com/personal/amelie_nadeau_mapaq_gouv_qc_ca/Documents/Bureau/PSC-23-28_Bureau/RA/CSU/CSU_v1.4_avec_PPr&#233;s_AN_20251202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se en garde"/>
      <sheetName val="Guide d'utilisation"/>
      <sheetName val="Contrat"/>
      <sheetName val="Publipostage"/>
      <sheetName val="PagePrésentation(RI)"/>
      <sheetName val="Références taux et max"/>
    </sheetNames>
    <sheetDataSet>
      <sheetData sheetId="0"/>
      <sheetData sheetId="1"/>
      <sheetData sheetId="2"/>
      <sheetData sheetId="3"/>
      <sheetData sheetId="4"/>
      <sheetData sheetId="5">
        <row r="6">
          <cell r="A6" t="str">
            <v>Agroenvironnement</v>
          </cell>
        </row>
        <row r="7">
          <cell r="A7" t="str">
            <v>Agroenvironnement</v>
          </cell>
        </row>
        <row r="8">
          <cell r="A8" t="str">
            <v>Agroenvironnement</v>
          </cell>
        </row>
        <row r="9">
          <cell r="A9" t="str">
            <v>Agroenvironnement</v>
          </cell>
        </row>
        <row r="10">
          <cell r="A10" t="str">
            <v>Agroenvironnement</v>
          </cell>
        </row>
        <row r="11">
          <cell r="A11" t="str">
            <v>Agroenvironnement</v>
          </cell>
        </row>
        <row r="12">
          <cell r="A12" t="str">
            <v>Agroenvironnement</v>
          </cell>
        </row>
        <row r="13">
          <cell r="A13" t="str">
            <v>Agroenvironnement</v>
          </cell>
        </row>
        <row r="14">
          <cell r="A14" t="str">
            <v>Agroenvironnement</v>
          </cell>
        </row>
        <row r="15">
          <cell r="A15" t="str">
            <v>Agroenvironnement</v>
          </cell>
        </row>
        <row r="16">
          <cell r="A16" t="str">
            <v>Agroenvironnement</v>
          </cell>
        </row>
        <row r="17">
          <cell r="A17" t="str">
            <v>Agroenvironnement</v>
          </cell>
        </row>
        <row r="18">
          <cell r="A18" t="str">
            <v>Agroenvironnement</v>
          </cell>
        </row>
        <row r="19">
          <cell r="A19" t="str">
            <v>Agroenvironnement</v>
          </cell>
        </row>
        <row r="20">
          <cell r="A20" t="str">
            <v>Agroenvironnement</v>
          </cell>
        </row>
        <row r="21">
          <cell r="A21" t="str">
            <v>Agroenvironnement</v>
          </cell>
        </row>
        <row r="22">
          <cell r="A22" t="str">
            <v>Agroenvironnement</v>
          </cell>
        </row>
        <row r="23">
          <cell r="A23" t="str">
            <v>Agroenvironnement</v>
          </cell>
        </row>
        <row r="24">
          <cell r="A24" t="str">
            <v>Agroenvironnement</v>
          </cell>
        </row>
        <row r="25">
          <cell r="A25" t="str">
            <v>Agroenvironnement</v>
          </cell>
        </row>
        <row r="26">
          <cell r="A26" t="str">
            <v>Agroenvironnement</v>
          </cell>
        </row>
        <row r="27">
          <cell r="A27" t="str">
            <v>Technique</v>
          </cell>
        </row>
        <row r="28">
          <cell r="A28" t="str">
            <v>Technique</v>
          </cell>
        </row>
        <row r="29">
          <cell r="A29" t="str">
            <v>Technique</v>
          </cell>
        </row>
        <row r="30">
          <cell r="A30" t="str">
            <v>Technique</v>
          </cell>
        </row>
        <row r="31">
          <cell r="A31" t="str">
            <v>Technique</v>
          </cell>
        </row>
        <row r="32">
          <cell r="A32" t="str">
            <v>Technique</v>
          </cell>
        </row>
        <row r="33">
          <cell r="A33" t="str">
            <v>Technique</v>
          </cell>
        </row>
        <row r="34">
          <cell r="A34" t="str">
            <v>Technique</v>
          </cell>
        </row>
        <row r="35">
          <cell r="A35" t="str">
            <v>Technique</v>
          </cell>
        </row>
        <row r="36">
          <cell r="A36" t="str">
            <v>Technique</v>
          </cell>
        </row>
        <row r="37">
          <cell r="A37" t="str">
            <v>Technique</v>
          </cell>
        </row>
        <row r="38">
          <cell r="A38" t="str">
            <v>Technique</v>
          </cell>
        </row>
        <row r="39">
          <cell r="A39" t="str">
            <v>Technique</v>
          </cell>
        </row>
        <row r="40">
          <cell r="A40" t="str">
            <v>Technique</v>
          </cell>
        </row>
        <row r="41">
          <cell r="A41" t="str">
            <v>Technique</v>
          </cell>
        </row>
        <row r="42">
          <cell r="A42" t="str">
            <v>Technique</v>
          </cell>
        </row>
        <row r="43">
          <cell r="A43" t="str">
            <v>Technique</v>
          </cell>
        </row>
        <row r="44">
          <cell r="A44" t="str">
            <v>Technique</v>
          </cell>
        </row>
        <row r="45">
          <cell r="A45" t="str">
            <v>Technique</v>
          </cell>
        </row>
        <row r="46">
          <cell r="A46" t="str">
            <v>Gestion</v>
          </cell>
        </row>
        <row r="47">
          <cell r="A47" t="str">
            <v>Gestion</v>
          </cell>
        </row>
        <row r="48">
          <cell r="A48" t="str">
            <v>Gestion</v>
          </cell>
        </row>
        <row r="49">
          <cell r="A49" t="str">
            <v>Gestion</v>
          </cell>
        </row>
        <row r="50">
          <cell r="A50" t="str">
            <v>Gestion</v>
          </cell>
        </row>
        <row r="51">
          <cell r="A51" t="str">
            <v>Gestion</v>
          </cell>
        </row>
        <row r="52">
          <cell r="A52" t="str">
            <v>Gestion</v>
          </cell>
        </row>
        <row r="53">
          <cell r="A53" t="str">
            <v>Gestion</v>
          </cell>
        </row>
        <row r="54">
          <cell r="A54" t="str">
            <v>Gestion</v>
          </cell>
        </row>
        <row r="55">
          <cell r="A55" t="str">
            <v>Gestion</v>
          </cell>
        </row>
        <row r="56">
          <cell r="A56" t="str">
            <v>Gestion</v>
          </cell>
        </row>
        <row r="57">
          <cell r="A57" t="str">
            <v>Gestion</v>
          </cell>
        </row>
        <row r="58">
          <cell r="A58" t="str">
            <v>Gestion</v>
          </cell>
        </row>
        <row r="59">
          <cell r="A59" t="str">
            <v>Gestion</v>
          </cell>
        </row>
        <row r="60">
          <cell r="A60" t="str">
            <v>Gestion</v>
          </cell>
        </row>
        <row r="61">
          <cell r="A61" t="str">
            <v>Gestion</v>
          </cell>
        </row>
        <row r="62">
          <cell r="A62" t="str">
            <v>Gestion</v>
          </cell>
        </row>
        <row r="63">
          <cell r="A63" t="str">
            <v>Gestion</v>
          </cell>
        </row>
        <row r="64">
          <cell r="A64" t="str">
            <v>Gestion</v>
          </cell>
        </row>
        <row r="65">
          <cell r="A65" t="str">
            <v>Gestion</v>
          </cell>
        </row>
        <row r="66">
          <cell r="A66" t="str">
            <v>Gestion</v>
          </cell>
        </row>
        <row r="67">
          <cell r="A67" t="str">
            <v>Gestion</v>
          </cell>
        </row>
        <row r="68">
          <cell r="A68" t="str">
            <v>Bonification régionale-Gestion</v>
          </cell>
        </row>
        <row r="69">
          <cell r="A69" t="str">
            <v>Bonification régionale-Technique</v>
          </cell>
        </row>
        <row r="70">
          <cell r="A70" t="str">
            <v>Collaboration_interprofessionnelle</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Diallo Ibrahima Tely (DCRSC) (Québec)" id="{905EFE78-FB49-4FAF-A3BB-CBC09B6B19F3}" userId="S::Ibrahima-Tely.Diallo@mapaq.gouv.qc.ca::b1065945-4524-4be5-b2a6-b451ff532f83"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6" dT="2025-12-23T15:17:42.92" personId="{905EFE78-FB49-4FAF-A3BB-CBC09B6B19F3}" id="{ABE22818-3895-4222-99EA-123857D61003}">
    <text>Pas de précision sur la période (annuel/mensuel)</text>
  </threadedComment>
  <threadedComment ref="C17" dT="2025-12-23T20:07:58.16" personId="{905EFE78-FB49-4FAF-A3BB-CBC09B6B19F3}" id="{FC323157-48A9-453D-9960-392008EF707A}">
    <text>Activité ne figure pas parmi les activité dans la feuille Références taux et max</text>
  </threadedComment>
  <threadedComment ref="C18" dT="2025-12-23T15:21:17.02" personId="{905EFE78-FB49-4FAF-A3BB-CBC09B6B19F3}" id="{393D18B1-5F38-4FD5-BD61-3125D1274434}">
    <text xml:space="preserve">Il manque financier dans l’intitulé du RA </text>
  </threadedComment>
  <threadedComment ref="C19" dT="2025-12-23T20:10:22.00" personId="{905EFE78-FB49-4FAF-A3BB-CBC09B6B19F3}" id="{45F74F97-3452-47B6-9203-36EF0B5E114D}">
    <text>Activité ne figure pas parmi les activité dans la feuille Références taux et max</text>
  </threadedComment>
  <threadedComment ref="C25" dT="2025-12-23T15:51:44.89" personId="{905EFE78-FB49-4FAF-A3BB-CBC09B6B19F3}" id="{EA21C746-1048-4D8C-A1D4-ECD3CDBBE419}">
    <text xml:space="preserve">Intitulé du RA: la planification du transfert </text>
  </threadedComment>
  <threadedComment ref="C37" dT="2025-12-23T17:57:14.06" personId="{905EFE78-FB49-4FAF-A3BB-CBC09B6B19F3}" id="{6534FB25-2C39-4C9D-9349-BE6B6C6BD8BD}">
    <text>RA: Diagnostic sommaire financier</text>
  </threadedComment>
  <threadedComment ref="C38" dT="2025-12-23T18:11:13.60" personId="{905EFE78-FB49-4FAF-A3BB-CBC09B6B19F3}" id="{7AB8298F-6444-48BF-A64C-717AD90316FA}">
    <text xml:space="preserve">RA: Diagnostic sommaire en ressources humaines </text>
  </threadedComment>
  <threadedComment ref="C39" dT="2025-12-23T18:27:38.05" personId="{905EFE78-FB49-4FAF-A3BB-CBC09B6B19F3}" id="{04791946-0768-49D6-8876-1095A7373233}">
    <text xml:space="preserve">RA: Diagnostic en Gestion-Diagnostic sommaire en marketing et commercialisation. </text>
  </threadedComment>
  <threadedComment ref="C63" dT="2025-12-23T19:03:14.21" personId="{905EFE78-FB49-4FAF-A3BB-CBC09B6B19F3}" id="{0D0903C6-A9E1-481A-AA7A-2A99651C780A}">
    <text xml:space="preserve">RA:Suivi des cultures dans le domaine Technique </text>
  </threadedComment>
  <threadedComment ref="C70" dT="2025-12-23T19:33:24.73" personId="{905EFE78-FB49-4FAF-A3BB-CBC09B6B19F3}" id="{43D991C5-6E16-4E36-83B9-61D1EFBCFBCD}">
    <text>Activité ne figure pas parmi les activité dans la feuille Références taux et max</text>
  </threadedComment>
  <threadedComment ref="C71" dT="2025-12-23T19:43:20.95" personId="{905EFE78-FB49-4FAF-A3BB-CBC09B6B19F3}" id="{3239ACD4-12F1-46CC-8FBD-B8184BBBABDF}">
    <text xml:space="preserve">Précisions du RA: l
es entreprises dont le propriétaire a 40 ans et plus et celles ne se qualifiant pas comme relève.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griconseils.qc.ca/wp-content/uploads/2025/05/Guide_administratif_PSC2023-2028_Mai2025v6-2.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gigi.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agriconseils.qc.ca/wp-content/uploads/2025/05/Guide_admin_PSC2023-2028_Mai2025v5.pdf" TargetMode="External"/><Relationship Id="rId18" Type="http://schemas.openxmlformats.org/officeDocument/2006/relationships/hyperlink" Target="https://agriconseils.qc.ca/wp-content/uploads/2025/05/Guide_admin_PSC2023-2028_Mai2025v5.pdf" TargetMode="External"/><Relationship Id="rId26" Type="http://schemas.openxmlformats.org/officeDocument/2006/relationships/hyperlink" Target="https://agriconseils.qc.ca/wp-content/uploads/2025/05/Guide_admin_PSC2023-2028_Mai2025v5.pdf" TargetMode="External"/><Relationship Id="rId39" Type="http://schemas.openxmlformats.org/officeDocument/2006/relationships/hyperlink" Target="https://agriconseils.qc.ca/wp-content/uploads/2025/05/Guide_admin_PSC2023-2028_Mai2025v5.pdf" TargetMode="External"/><Relationship Id="rId21" Type="http://schemas.openxmlformats.org/officeDocument/2006/relationships/hyperlink" Target="https://agriconseils.qc.ca/wp-content/uploads/2025/05/Guide_admin_PSC2023-2028_Mai2025v5.pdf" TargetMode="External"/><Relationship Id="rId34" Type="http://schemas.openxmlformats.org/officeDocument/2006/relationships/hyperlink" Target="https://agriconseils.qc.ca/wp-content/uploads/2025/05/Guide_admin_PSC2023-2028_Mai2025v5.pdf" TargetMode="External"/><Relationship Id="rId42" Type="http://schemas.openxmlformats.org/officeDocument/2006/relationships/hyperlink" Target="https://agriconseils.qc.ca/wp-content/uploads/2025/05/Guide_admin_PSC2023-2028_Mai2025v5.pdf" TargetMode="External"/><Relationship Id="rId47" Type="http://schemas.openxmlformats.org/officeDocument/2006/relationships/hyperlink" Target="https://agriconseils.qc.ca/wp-content/uploads/2025/05/Guide_admin_PSC2023-2028_Mai2025v5.pdf" TargetMode="External"/><Relationship Id="rId50" Type="http://schemas.openxmlformats.org/officeDocument/2006/relationships/hyperlink" Target="https://agriconseils.qc.ca/wp-content/uploads/2025/05/Guide_admin_PSC2023-2028_Mai2025v5.pdf" TargetMode="External"/><Relationship Id="rId55" Type="http://schemas.openxmlformats.org/officeDocument/2006/relationships/hyperlink" Target="https://agriconseils.qc.ca/wp-content/uploads/2025/05/Guide_admin_PSC2023-2028_Mai2025v5.pdf" TargetMode="External"/><Relationship Id="rId63" Type="http://schemas.openxmlformats.org/officeDocument/2006/relationships/hyperlink" Target="https://agriconseils.qc.ca/wp-content/uploads/2025/05/Guide_admin_PSC2023-2028_Mai2025v5.pdf" TargetMode="External"/><Relationship Id="rId7" Type="http://schemas.openxmlformats.org/officeDocument/2006/relationships/hyperlink" Target="https://agriconseils.qc.ca/wp-content/uploads/2025/05/Guide_admin_PSC2023-2028_Mai2025v5.pdf" TargetMode="External"/><Relationship Id="rId2" Type="http://schemas.openxmlformats.org/officeDocument/2006/relationships/hyperlink" Target="https://agriconseils.qc.ca/wp-content/uploads/2025/05/Guide_admin_PSC2023-2028_Mai2025v5.pdf" TargetMode="External"/><Relationship Id="rId16" Type="http://schemas.openxmlformats.org/officeDocument/2006/relationships/hyperlink" Target="https://agriconseils.qc.ca/wp-content/uploads/2025/05/Guide_admin_PSC2023-2028_Mai2025v5.pdf" TargetMode="External"/><Relationship Id="rId29" Type="http://schemas.openxmlformats.org/officeDocument/2006/relationships/hyperlink" Target="https://agriconseils.qc.ca/wp-content/uploads/2025/05/Guide_admin_PSC2023-2028_Mai2025v5.pdf" TargetMode="External"/><Relationship Id="rId11" Type="http://schemas.openxmlformats.org/officeDocument/2006/relationships/hyperlink" Target="https://agriconseils.qc.ca/wp-content/uploads/2025/05/Guide_admin_PSC2023-2028_Mai2025v5.pdf" TargetMode="External"/><Relationship Id="rId24" Type="http://schemas.openxmlformats.org/officeDocument/2006/relationships/hyperlink" Target="https://agriconseils.qc.ca/wp-content/uploads/2025/05/Guide_admin_PSC2023-2028_Mai2025v5.pdf" TargetMode="External"/><Relationship Id="rId32" Type="http://schemas.openxmlformats.org/officeDocument/2006/relationships/hyperlink" Target="https://agriconseils.qc.ca/wp-content/uploads/2025/05/Guide_admin_PSC2023-2028_Mai2025v5.pdf" TargetMode="External"/><Relationship Id="rId37" Type="http://schemas.openxmlformats.org/officeDocument/2006/relationships/hyperlink" Target="https://agriconseils.qc.ca/wp-content/uploads/2025/05/Guide_admin_PSC2023-2028_Mai2025v5.pdf" TargetMode="External"/><Relationship Id="rId40" Type="http://schemas.openxmlformats.org/officeDocument/2006/relationships/hyperlink" Target="https://agriconseils.qc.ca/wp-content/uploads/2025/05/Guide_admin_PSC2023-2028_Mai2025v5.pdf" TargetMode="External"/><Relationship Id="rId45" Type="http://schemas.openxmlformats.org/officeDocument/2006/relationships/hyperlink" Target="https://agriconseils.qc.ca/wp-content/uploads/2025/05/Guide_admin_PSC2023-2028_Mai2025v5.pdf" TargetMode="External"/><Relationship Id="rId53" Type="http://schemas.openxmlformats.org/officeDocument/2006/relationships/hyperlink" Target="https://agriconseils.qc.ca/wp-content/uploads/2025/05/Guide_admin_PSC2023-2028_Mai2025v5.pdf" TargetMode="External"/><Relationship Id="rId58" Type="http://schemas.openxmlformats.org/officeDocument/2006/relationships/hyperlink" Target="https://agriconseils.qc.ca/wp-content/uploads/2025/05/Guide_admin_PSC2023-2028_Mai2025v5.pdf" TargetMode="External"/><Relationship Id="rId5" Type="http://schemas.openxmlformats.org/officeDocument/2006/relationships/hyperlink" Target="https://agriconseils.qc.ca/wp-content/uploads/2025/05/Guide_admin_PSC2023-2028_Mai2025v5.pdf" TargetMode="External"/><Relationship Id="rId61" Type="http://schemas.openxmlformats.org/officeDocument/2006/relationships/hyperlink" Target="https://agriconseils.qc.ca/wp-content/uploads/2025/05/Guide_admin_PSC2023-2028_Mai2025v5.pdf" TargetMode="External"/><Relationship Id="rId19" Type="http://schemas.openxmlformats.org/officeDocument/2006/relationships/hyperlink" Target="https://agriconseils.qc.ca/wp-content/uploads/2025/05/Guide_admin_PSC2023-2028_Mai2025v5.pdf" TargetMode="External"/><Relationship Id="rId14" Type="http://schemas.openxmlformats.org/officeDocument/2006/relationships/hyperlink" Target="https://agriconseils.qc.ca/wp-content/uploads/2025/05/Guide_admin_PSC2023-2028_Mai2025v5.pdf" TargetMode="External"/><Relationship Id="rId22" Type="http://schemas.openxmlformats.org/officeDocument/2006/relationships/hyperlink" Target="https://agriconseils.qc.ca/wp-content/uploads/2025/05/Guide_admin_PSC2023-2028_Mai2025v5.pdf" TargetMode="External"/><Relationship Id="rId27" Type="http://schemas.openxmlformats.org/officeDocument/2006/relationships/hyperlink" Target="https://agriconseils.qc.ca/wp-content/uploads/2025/05/Guide_admin_PSC2023-2028_Mai2025v5.pdf" TargetMode="External"/><Relationship Id="rId30" Type="http://schemas.openxmlformats.org/officeDocument/2006/relationships/hyperlink" Target="https://agriconseils.qc.ca/wp-content/uploads/2025/05/Guide_admin_PSC2023-2028_Mai2025v5.pdf" TargetMode="External"/><Relationship Id="rId35" Type="http://schemas.openxmlformats.org/officeDocument/2006/relationships/hyperlink" Target="https://agriconseils.qc.ca/wp-content/uploads/2025/05/Guide_admin_PSC2023-2028_Mai2025v5.pdf" TargetMode="External"/><Relationship Id="rId43" Type="http://schemas.openxmlformats.org/officeDocument/2006/relationships/hyperlink" Target="https://agriconseils.qc.ca/wp-content/uploads/2025/05/Guide_admin_PSC2023-2028_Mai2025v5.pdf" TargetMode="External"/><Relationship Id="rId48" Type="http://schemas.openxmlformats.org/officeDocument/2006/relationships/hyperlink" Target="https://agriconseils.qc.ca/wp-content/uploads/2025/05/Guide_admin_PSC2023-2028_Mai2025v5.pdf" TargetMode="External"/><Relationship Id="rId56" Type="http://schemas.openxmlformats.org/officeDocument/2006/relationships/hyperlink" Target="https://agriconseils.qc.ca/wp-content/uploads/2025/05/Guide_admin_PSC2023-2028_Mai2025v5.pdf" TargetMode="External"/><Relationship Id="rId64" Type="http://schemas.openxmlformats.org/officeDocument/2006/relationships/printerSettings" Target="../printerSettings/printerSettings5.bin"/><Relationship Id="rId8" Type="http://schemas.openxmlformats.org/officeDocument/2006/relationships/hyperlink" Target="https://agriconseils.qc.ca/wp-content/uploads/2025/05/Guide_admin_PSC2023-2028_Mai2025v5.pdf" TargetMode="External"/><Relationship Id="rId51" Type="http://schemas.openxmlformats.org/officeDocument/2006/relationships/hyperlink" Target="https://agriconseils.qc.ca/wp-content/uploads/2025/05/Guide_admin_PSC2023-2028_Mai2025v5.pdf" TargetMode="External"/><Relationship Id="rId3" Type="http://schemas.openxmlformats.org/officeDocument/2006/relationships/hyperlink" Target="https://agriconseils.qc.ca/wp-content/uploads/2025/05/Guide_admin_PSC2023-2028_Mai2025v5.pdf" TargetMode="External"/><Relationship Id="rId12" Type="http://schemas.openxmlformats.org/officeDocument/2006/relationships/hyperlink" Target="https://agriconseils.qc.ca/wp-content/uploads/2025/05/Guide_admin_PSC2023-2028_Mai2025v5.pdf" TargetMode="External"/><Relationship Id="rId17" Type="http://schemas.openxmlformats.org/officeDocument/2006/relationships/hyperlink" Target="https://agriconseils.qc.ca/wp-content/uploads/2025/05/Guide_admin_PSC2023-2028_Mai2025v5.pdf" TargetMode="External"/><Relationship Id="rId25" Type="http://schemas.openxmlformats.org/officeDocument/2006/relationships/hyperlink" Target="https://agriconseils.qc.ca/wp-content/uploads/2025/05/Guide_admin_PSC2023-2028_Mai2025v5.pdf" TargetMode="External"/><Relationship Id="rId33" Type="http://schemas.openxmlformats.org/officeDocument/2006/relationships/hyperlink" Target="https://agriconseils.qc.ca/wp-content/uploads/2025/05/Guide_admin_PSC2023-2028_Mai2025v5.pdf" TargetMode="External"/><Relationship Id="rId38" Type="http://schemas.openxmlformats.org/officeDocument/2006/relationships/hyperlink" Target="https://agriconseils.qc.ca/wp-content/uploads/2025/05/Guide_admin_PSC2023-2028_Mai2025v5.pdf" TargetMode="External"/><Relationship Id="rId46" Type="http://schemas.openxmlformats.org/officeDocument/2006/relationships/hyperlink" Target="https://agriconseils.qc.ca/wp-content/uploads/2025/05/Guide_admin_PSC2023-2028_Mai2025v5.pdf" TargetMode="External"/><Relationship Id="rId59" Type="http://schemas.openxmlformats.org/officeDocument/2006/relationships/hyperlink" Target="https://agriconseils.qc.ca/wp-content/uploads/2025/05/Guide_admin_PSC2023-2028_Mai2025v5.pdf" TargetMode="External"/><Relationship Id="rId20" Type="http://schemas.openxmlformats.org/officeDocument/2006/relationships/hyperlink" Target="https://agriconseils.qc.ca/wp-content/uploads/2025/05/Guide_admin_PSC2023-2028_Mai2025v5.pdf" TargetMode="External"/><Relationship Id="rId41" Type="http://schemas.openxmlformats.org/officeDocument/2006/relationships/hyperlink" Target="https://agriconseils.qc.ca/wp-content/uploads/2025/05/Guide_admin_PSC2023-2028_Mai2025v5.pdf" TargetMode="External"/><Relationship Id="rId54" Type="http://schemas.openxmlformats.org/officeDocument/2006/relationships/hyperlink" Target="https://agriconseils.qc.ca/wp-content/uploads/2025/05/Guide_admin_PSC2023-2028_Mai2025v5.pdf" TargetMode="External"/><Relationship Id="rId62" Type="http://schemas.openxmlformats.org/officeDocument/2006/relationships/hyperlink" Target="https://agriconseils.qc.ca/wp-content/uploads/2025/05/Guide_admin_PSC2023-2028_Mai2025v5.pdf" TargetMode="External"/><Relationship Id="rId1" Type="http://schemas.openxmlformats.org/officeDocument/2006/relationships/hyperlink" Target="https://agriconseils.qc.ca/wp-content/uploads/2025/05/Guide_admin_PSC2023-2028_Mai2025v5.pdf" TargetMode="External"/><Relationship Id="rId6" Type="http://schemas.openxmlformats.org/officeDocument/2006/relationships/hyperlink" Target="https://agriconseils.qc.ca/wp-content/uploads/2025/05/Guide_admin_PSC2023-2028_Mai2025v5.pdf" TargetMode="External"/><Relationship Id="rId15" Type="http://schemas.openxmlformats.org/officeDocument/2006/relationships/hyperlink" Target="https://agriconseils.qc.ca/wp-content/uploads/2025/05/Guide_admin_PSC2023-2028_Mai2025v5.pdf" TargetMode="External"/><Relationship Id="rId23" Type="http://schemas.openxmlformats.org/officeDocument/2006/relationships/hyperlink" Target="https://agriconseils.qc.ca/wp-content/uploads/2025/05/Guide_admin_PSC2023-2028_Mai2025v5.pdf" TargetMode="External"/><Relationship Id="rId28" Type="http://schemas.openxmlformats.org/officeDocument/2006/relationships/hyperlink" Target="https://agriconseils.qc.ca/wp-content/uploads/2025/05/Guide_admin_PSC2023-2028_Mai2025v5.pdf" TargetMode="External"/><Relationship Id="rId36" Type="http://schemas.openxmlformats.org/officeDocument/2006/relationships/hyperlink" Target="https://agriconseils.qc.ca/wp-content/uploads/2025/05/Guide_admin_PSC2023-2028_Mai2025v5.pdf" TargetMode="External"/><Relationship Id="rId49" Type="http://schemas.openxmlformats.org/officeDocument/2006/relationships/hyperlink" Target="https://agriconseils.qc.ca/wp-content/uploads/2025/05/Guide_admin_PSC2023-2028_Mai2025v5.pdf" TargetMode="External"/><Relationship Id="rId57" Type="http://schemas.openxmlformats.org/officeDocument/2006/relationships/hyperlink" Target="https://agriconseils.qc.ca/wp-content/uploads/2025/05/Guide_admin_PSC2023-2028_Mai2025v5.pdf" TargetMode="External"/><Relationship Id="rId10" Type="http://schemas.openxmlformats.org/officeDocument/2006/relationships/hyperlink" Target="https://agriconseils.qc.ca/wp-content/uploads/2025/05/Guide_admin_PSC2023-2028_Mai2025v5.pdf" TargetMode="External"/><Relationship Id="rId31" Type="http://schemas.openxmlformats.org/officeDocument/2006/relationships/hyperlink" Target="https://agriconseils.qc.ca/wp-content/uploads/2025/05/Guide_admin_PSC2023-2028_Mai2025v5.pdf" TargetMode="External"/><Relationship Id="rId44" Type="http://schemas.openxmlformats.org/officeDocument/2006/relationships/hyperlink" Target="https://agriconseils.qc.ca/wp-content/uploads/2025/05/Guide_admin_PSC2023-2028_Mai2025v5.pdf" TargetMode="External"/><Relationship Id="rId52" Type="http://schemas.openxmlformats.org/officeDocument/2006/relationships/hyperlink" Target="https://agriconseils.qc.ca/wp-content/uploads/2025/05/Guide_admin_PSC2023-2028_Mai2025v5.pdf" TargetMode="External"/><Relationship Id="rId60" Type="http://schemas.openxmlformats.org/officeDocument/2006/relationships/hyperlink" Target="https://agriconseils.qc.ca/wp-content/uploads/2025/05/Guide_admin_PSC2023-2028_Mai2025v5.pdf" TargetMode="External"/><Relationship Id="rId4" Type="http://schemas.openxmlformats.org/officeDocument/2006/relationships/hyperlink" Target="https://agriconseils.qc.ca/wp-content/uploads/2025/05/Guide_admin_PSC2023-2028_Mai2025v5.pdf" TargetMode="External"/><Relationship Id="rId9" Type="http://schemas.openxmlformats.org/officeDocument/2006/relationships/hyperlink" Target="https://agriconseils.qc.ca/wp-content/uploads/2025/05/Guide_admin_PSC2023-2028_Mai2025v5.pdf" TargetMode="Externa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8DC7-6518-4107-8B59-0CAD07744B4C}">
  <sheetPr codeName="Feuil3"/>
  <dimension ref="A1:H7"/>
  <sheetViews>
    <sheetView zoomScale="86" zoomScaleNormal="86" workbookViewId="0">
      <selection activeCell="M12" sqref="M12"/>
    </sheetView>
  </sheetViews>
  <sheetFormatPr baseColWidth="10" defaultRowHeight="14.5" x14ac:dyDescent="0.35"/>
  <cols>
    <col min="1" max="1" width="5.90625" customWidth="1"/>
    <col min="2" max="5" width="11.54296875" customWidth="1"/>
    <col min="6" max="6" width="21.453125" customWidth="1"/>
    <col min="7" max="7" width="27.08984375" customWidth="1"/>
    <col min="8" max="8" width="14.6328125" customWidth="1"/>
  </cols>
  <sheetData>
    <row r="1" spans="1:8" ht="24.9" customHeight="1" x14ac:dyDescent="0.35">
      <c r="A1" s="414" t="s">
        <v>49</v>
      </c>
      <c r="B1" s="414"/>
      <c r="C1" s="414"/>
      <c r="D1" s="414"/>
      <c r="E1" s="414"/>
      <c r="F1" s="414"/>
      <c r="G1" s="414"/>
      <c r="H1" s="414"/>
    </row>
    <row r="2" spans="1:8" ht="409" customHeight="1" x14ac:dyDescent="0.35">
      <c r="A2" s="262" t="s">
        <v>381</v>
      </c>
      <c r="B2" s="262"/>
      <c r="C2" s="262"/>
      <c r="D2" s="262"/>
      <c r="E2" s="262"/>
      <c r="F2" s="262"/>
      <c r="G2" s="262"/>
      <c r="H2" s="262"/>
    </row>
    <row r="3" spans="1:8" ht="143.4" customHeight="1" x14ac:dyDescent="0.35">
      <c r="A3" s="262" t="s">
        <v>382</v>
      </c>
      <c r="B3" s="262"/>
      <c r="C3" s="262"/>
      <c r="D3" s="262"/>
      <c r="E3" s="262"/>
      <c r="F3" s="262"/>
      <c r="G3" s="262"/>
      <c r="H3" s="262"/>
    </row>
    <row r="4" spans="1:8" ht="15" customHeight="1" x14ac:dyDescent="0.35">
      <c r="A4" s="377"/>
      <c r="B4" s="377"/>
      <c r="C4" s="377"/>
      <c r="D4" s="377"/>
      <c r="E4" s="377"/>
      <c r="F4" s="377"/>
      <c r="G4" s="377"/>
      <c r="H4" s="377"/>
    </row>
    <row r="5" spans="1:8" x14ac:dyDescent="0.35">
      <c r="A5" s="377"/>
      <c r="B5" s="377"/>
      <c r="C5" s="377"/>
      <c r="D5" s="377"/>
      <c r="E5" s="377"/>
      <c r="F5" s="377"/>
      <c r="G5" s="377"/>
      <c r="H5" s="377"/>
    </row>
    <row r="6" spans="1:8" x14ac:dyDescent="0.35">
      <c r="A6" s="8"/>
      <c r="B6" s="8"/>
      <c r="C6" s="8"/>
      <c r="D6" s="8"/>
      <c r="E6" s="8"/>
      <c r="F6" s="8"/>
      <c r="G6" s="8"/>
      <c r="H6" s="8"/>
    </row>
    <row r="7" spans="1:8" x14ac:dyDescent="0.35">
      <c r="A7" s="8"/>
      <c r="B7" s="8"/>
      <c r="C7" s="8"/>
      <c r="D7" s="8"/>
      <c r="E7" s="8"/>
      <c r="F7" s="8"/>
      <c r="G7" s="8"/>
      <c r="H7" s="8"/>
    </row>
  </sheetData>
  <sheetProtection algorithmName="SHA-512" hashValue="NcR/89Vq7T3ub/gSQ8IEF/Y4C8JotUPIZ953PRbGa3UaaI5MaSxFkdD40IkbQoXB32E5AtECYUjrdwohDKI47g==" saltValue="LWEHGs0pgsvdaHbat7wn5A==" spinCount="100000" sheet="1" objects="1" scenarios="1"/>
  <mergeCells count="4">
    <mergeCell ref="A1:H1"/>
    <mergeCell ref="A2:H2"/>
    <mergeCell ref="A3:H3"/>
    <mergeCell ref="A4:H5"/>
  </mergeCells>
  <pageMargins left="0.23622047244094491" right="0.23622047244094491" top="0.35433070866141736" bottom="7.874015748031496E-2" header="0.31496062992125984" footer="0"/>
  <pageSetup paperSize="11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3899-BEA1-441F-A99B-B0D398C41B14}">
  <sheetPr codeName="Feuil4"/>
  <dimension ref="A1:H27"/>
  <sheetViews>
    <sheetView zoomScale="90" zoomScaleNormal="90" workbookViewId="0">
      <selection activeCell="J14" sqref="J14"/>
    </sheetView>
  </sheetViews>
  <sheetFormatPr baseColWidth="10" defaultRowHeight="14.5" x14ac:dyDescent="0.35"/>
  <cols>
    <col min="1" max="1" width="5.90625" customWidth="1"/>
    <col min="2" max="4" width="11.54296875" customWidth="1"/>
    <col min="6" max="6" width="21.453125" customWidth="1"/>
    <col min="8" max="8" width="17.36328125" customWidth="1"/>
  </cols>
  <sheetData>
    <row r="1" spans="1:8" ht="18" customHeight="1" x14ac:dyDescent="0.45">
      <c r="A1" s="417" t="s">
        <v>209</v>
      </c>
      <c r="B1" s="417"/>
      <c r="C1" s="417"/>
      <c r="D1" s="417"/>
      <c r="E1" s="417"/>
      <c r="F1" s="417"/>
      <c r="G1" s="417"/>
      <c r="H1" s="417"/>
    </row>
    <row r="2" spans="1:8" ht="31.65" customHeight="1" x14ac:dyDescent="0.35">
      <c r="A2" s="415" t="s">
        <v>374</v>
      </c>
      <c r="B2" s="415"/>
      <c r="C2" s="415"/>
      <c r="D2" s="415"/>
      <c r="E2" s="415"/>
      <c r="F2" s="415"/>
      <c r="G2" s="415"/>
      <c r="H2" s="415"/>
    </row>
    <row r="3" spans="1:8" ht="18" customHeight="1" x14ac:dyDescent="0.35">
      <c r="A3" s="416" t="s">
        <v>39</v>
      </c>
      <c r="B3" s="416"/>
      <c r="C3" s="416"/>
      <c r="D3" s="416"/>
      <c r="E3" s="416"/>
      <c r="F3" s="416"/>
      <c r="G3" s="416"/>
      <c r="H3" s="416"/>
    </row>
    <row r="4" spans="1:8" ht="93.65" customHeight="1" x14ac:dyDescent="0.35">
      <c r="A4" s="415" t="s">
        <v>376</v>
      </c>
      <c r="B4" s="415"/>
      <c r="C4" s="415"/>
      <c r="D4" s="415"/>
      <c r="E4" s="415"/>
      <c r="F4" s="415"/>
      <c r="G4" s="415"/>
      <c r="H4" s="415"/>
    </row>
    <row r="5" spans="1:8" ht="18" customHeight="1" x14ac:dyDescent="0.35">
      <c r="A5" s="416" t="s">
        <v>38</v>
      </c>
      <c r="B5" s="416"/>
      <c r="C5" s="416"/>
      <c r="D5" s="416"/>
      <c r="E5" s="416"/>
      <c r="F5" s="416"/>
      <c r="G5" s="416"/>
      <c r="H5" s="416"/>
    </row>
    <row r="6" spans="1:8" ht="102" customHeight="1" x14ac:dyDescent="0.35">
      <c r="A6" s="415" t="s">
        <v>375</v>
      </c>
      <c r="B6" s="415"/>
      <c r="C6" s="415"/>
      <c r="D6" s="415"/>
      <c r="E6" s="415"/>
      <c r="F6" s="415"/>
      <c r="G6" s="415"/>
      <c r="H6" s="415"/>
    </row>
    <row r="7" spans="1:8" ht="18" customHeight="1" x14ac:dyDescent="0.35">
      <c r="A7" s="416" t="s">
        <v>197</v>
      </c>
      <c r="B7" s="416"/>
      <c r="C7" s="416"/>
      <c r="D7" s="416"/>
      <c r="E7" s="416"/>
      <c r="F7" s="416"/>
      <c r="G7" s="416"/>
      <c r="H7" s="416"/>
    </row>
    <row r="8" spans="1:8" ht="139.75" customHeight="1" x14ac:dyDescent="0.35">
      <c r="A8" s="415" t="s">
        <v>383</v>
      </c>
      <c r="B8" s="415"/>
      <c r="C8" s="415"/>
      <c r="D8" s="415"/>
      <c r="E8" s="415"/>
      <c r="F8" s="415"/>
      <c r="G8" s="415"/>
      <c r="H8" s="415"/>
    </row>
    <row r="9" spans="1:8" ht="18" customHeight="1" x14ac:dyDescent="0.35">
      <c r="A9" s="416" t="s">
        <v>199</v>
      </c>
      <c r="B9" s="416"/>
      <c r="C9" s="416"/>
      <c r="D9" s="416"/>
      <c r="E9" s="416"/>
      <c r="F9" s="416"/>
      <c r="G9" s="416"/>
      <c r="H9" s="416"/>
    </row>
    <row r="10" spans="1:8" ht="91.25" customHeight="1" x14ac:dyDescent="0.35">
      <c r="A10" s="415" t="s">
        <v>261</v>
      </c>
      <c r="B10" s="415"/>
      <c r="C10" s="415"/>
      <c r="D10" s="415"/>
      <c r="E10" s="415"/>
      <c r="F10" s="415"/>
      <c r="G10" s="415"/>
      <c r="H10" s="415"/>
    </row>
    <row r="11" spans="1:8" ht="18" customHeight="1" x14ac:dyDescent="0.35">
      <c r="A11" s="416" t="s">
        <v>268</v>
      </c>
      <c r="B11" s="416"/>
      <c r="C11" s="416"/>
      <c r="D11" s="416"/>
      <c r="E11" s="416"/>
      <c r="F11" s="416"/>
      <c r="G11" s="416"/>
      <c r="H11" s="416"/>
    </row>
    <row r="12" spans="1:8" ht="77" customHeight="1" x14ac:dyDescent="0.35">
      <c r="A12" s="415" t="s">
        <v>338</v>
      </c>
      <c r="B12" s="415"/>
      <c r="C12" s="415"/>
      <c r="D12" s="415"/>
      <c r="E12" s="415"/>
      <c r="F12" s="415"/>
      <c r="G12" s="415"/>
      <c r="H12" s="415"/>
    </row>
    <row r="13" spans="1:8" ht="18" customHeight="1" x14ac:dyDescent="0.35">
      <c r="A13" s="416" t="s">
        <v>202</v>
      </c>
      <c r="B13" s="416"/>
      <c r="C13" s="416"/>
      <c r="D13" s="416"/>
      <c r="E13" s="416"/>
      <c r="F13" s="416"/>
      <c r="G13" s="416"/>
      <c r="H13" s="416"/>
    </row>
    <row r="14" spans="1:8" ht="281.5" customHeight="1" x14ac:dyDescent="0.35">
      <c r="A14" s="415" t="s">
        <v>388</v>
      </c>
      <c r="B14" s="415"/>
      <c r="C14" s="415"/>
      <c r="D14" s="415"/>
      <c r="E14" s="415"/>
      <c r="F14" s="415"/>
      <c r="G14" s="415"/>
      <c r="H14" s="415"/>
    </row>
    <row r="15" spans="1:8" ht="52.75" hidden="1" customHeight="1" x14ac:dyDescent="0.35">
      <c r="A15" s="415"/>
      <c r="B15" s="415"/>
      <c r="C15" s="415"/>
      <c r="D15" s="415"/>
      <c r="E15" s="415"/>
      <c r="F15" s="415"/>
      <c r="G15" s="415"/>
      <c r="H15" s="415"/>
    </row>
    <row r="16" spans="1:8" ht="18" customHeight="1" x14ac:dyDescent="0.35">
      <c r="A16" s="416" t="s">
        <v>333</v>
      </c>
      <c r="B16" s="416"/>
      <c r="C16" s="416"/>
      <c r="D16" s="416"/>
      <c r="E16" s="416"/>
      <c r="F16" s="416"/>
      <c r="G16" s="416"/>
      <c r="H16" s="416"/>
    </row>
    <row r="17" spans="1:8" ht="267.64999999999998" customHeight="1" x14ac:dyDescent="0.35">
      <c r="A17" s="415" t="s">
        <v>384</v>
      </c>
      <c r="B17" s="415"/>
      <c r="C17" s="415"/>
      <c r="D17" s="415"/>
      <c r="E17" s="415"/>
      <c r="F17" s="415"/>
      <c r="G17" s="415"/>
      <c r="H17" s="415"/>
    </row>
    <row r="18" spans="1:8" x14ac:dyDescent="0.35">
      <c r="A18" s="416" t="s">
        <v>60</v>
      </c>
      <c r="B18" s="416"/>
      <c r="C18" s="416"/>
      <c r="D18" s="416"/>
      <c r="E18" s="416"/>
      <c r="F18" s="416"/>
      <c r="G18" s="416"/>
      <c r="H18" s="416"/>
    </row>
    <row r="19" spans="1:8" ht="19.75" customHeight="1" x14ac:dyDescent="0.35">
      <c r="A19" s="415" t="s">
        <v>377</v>
      </c>
      <c r="B19" s="415"/>
      <c r="C19" s="415"/>
      <c r="D19" s="415"/>
      <c r="E19" s="415"/>
      <c r="F19" s="415"/>
      <c r="G19" s="415"/>
      <c r="H19" s="415"/>
    </row>
    <row r="20" spans="1:8" ht="18.5" x14ac:dyDescent="0.45">
      <c r="A20" s="417" t="s">
        <v>277</v>
      </c>
      <c r="B20" s="417"/>
      <c r="C20" s="417"/>
      <c r="D20" s="417"/>
      <c r="E20" s="417"/>
      <c r="F20" s="417"/>
      <c r="G20" s="417"/>
      <c r="H20" s="417"/>
    </row>
    <row r="21" spans="1:8" ht="53.4" customHeight="1" x14ac:dyDescent="0.35">
      <c r="A21" s="415" t="s">
        <v>378</v>
      </c>
      <c r="B21" s="415"/>
      <c r="C21" s="415"/>
      <c r="D21" s="415"/>
      <c r="E21" s="415"/>
      <c r="F21" s="415"/>
      <c r="G21" s="415"/>
      <c r="H21" s="415"/>
    </row>
    <row r="27" spans="1:8" x14ac:dyDescent="0.35">
      <c r="H27" s="81"/>
    </row>
  </sheetData>
  <sheetProtection algorithmName="SHA-512" hashValue="fAb6Dg3y5c2Hehslv1qRX+himpQULrVoEjAcLQyZJcksGFf3t2Hqt9O+9pNChZILu+tKIdpkREWEjmMZudVKHg==" saltValue="S8sDib+N7/h/le9j2EIVyw==" spinCount="100000" sheet="1" objects="1" scenarios="1"/>
  <mergeCells count="20">
    <mergeCell ref="A21:H21"/>
    <mergeCell ref="A1:H1"/>
    <mergeCell ref="A3:H3"/>
    <mergeCell ref="A4:H4"/>
    <mergeCell ref="A5:H5"/>
    <mergeCell ref="A19:H19"/>
    <mergeCell ref="A2:H2"/>
    <mergeCell ref="A6:H6"/>
    <mergeCell ref="A7:H7"/>
    <mergeCell ref="A8:H8"/>
    <mergeCell ref="A13:H13"/>
    <mergeCell ref="A14:H15"/>
    <mergeCell ref="A18:H18"/>
    <mergeCell ref="A9:H9"/>
    <mergeCell ref="A16:H16"/>
    <mergeCell ref="A17:H17"/>
    <mergeCell ref="A10:H10"/>
    <mergeCell ref="A11:H11"/>
    <mergeCell ref="A12:H12"/>
    <mergeCell ref="A20:H20"/>
  </mergeCells>
  <pageMargins left="0.23622047244094491" right="0.23622047244094491" top="0.35433070866141736" bottom="7.874015748031496E-2" header="0.31496062992125984" footer="0"/>
  <pageSetup paperSize="11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75CE-E7AC-4574-B2D8-A8D84D3EE725}">
  <sheetPr codeName="Feuil1">
    <pageSetUpPr fitToPage="1"/>
  </sheetPr>
  <dimension ref="A1:RL138"/>
  <sheetViews>
    <sheetView tabSelected="1" topLeftCell="A18" zoomScaleNormal="100" workbookViewId="0">
      <selection activeCell="B28" sqref="B28:L28"/>
    </sheetView>
  </sheetViews>
  <sheetFormatPr baseColWidth="10" defaultColWidth="11.453125" defaultRowHeight="14.5" x14ac:dyDescent="0.35"/>
  <cols>
    <col min="1" max="1" width="3.6328125" customWidth="1"/>
    <col min="2" max="2" width="18.36328125" style="51" customWidth="1"/>
    <col min="3" max="3" width="7.36328125" style="51" customWidth="1"/>
    <col min="4" max="4" width="3.90625" style="51" customWidth="1"/>
    <col min="5" max="5" width="11.90625" style="51" customWidth="1"/>
    <col min="6" max="6" width="6.08984375" style="51" customWidth="1"/>
    <col min="7" max="7" width="6.36328125" style="51" customWidth="1"/>
    <col min="8" max="8" width="5.90625" style="51" customWidth="1"/>
    <col min="9" max="9" width="6.90625" style="51" customWidth="1"/>
    <col min="10" max="10" width="5.453125" style="51" customWidth="1"/>
    <col min="11" max="11" width="19.1796875" customWidth="1"/>
    <col min="12" max="12" width="7.81640625" customWidth="1"/>
    <col min="13" max="13" width="11.6328125" customWidth="1"/>
    <col min="14" max="14" width="20.36328125" customWidth="1"/>
    <col min="15" max="15" width="17.90625" style="51" customWidth="1"/>
    <col min="16" max="16" width="6.81640625" style="29" customWidth="1"/>
    <col min="17" max="17" width="8.36328125" customWidth="1"/>
    <col min="18" max="18" width="60.6328125" customWidth="1"/>
    <col min="19" max="19" width="60.36328125" customWidth="1"/>
    <col min="20" max="20" width="21.1796875" customWidth="1"/>
    <col min="28" max="28" width="255.6328125" hidden="1" customWidth="1"/>
  </cols>
  <sheetData>
    <row r="1" spans="1:16" ht="17.399999999999999" customHeight="1" thickBot="1" x14ac:dyDescent="0.4"/>
    <row r="2" spans="1:16" s="30" customFormat="1" ht="36.65" customHeight="1" thickBot="1" x14ac:dyDescent="0.35">
      <c r="A2" s="403" t="s">
        <v>387</v>
      </c>
      <c r="B2" s="404"/>
      <c r="C2" s="36"/>
      <c r="D2" s="36"/>
      <c r="E2" s="394" t="s">
        <v>64</v>
      </c>
      <c r="F2" s="394"/>
      <c r="G2" s="394"/>
      <c r="H2" s="394"/>
      <c r="I2" s="394"/>
      <c r="J2" s="394"/>
      <c r="K2" s="394"/>
      <c r="L2" s="394"/>
      <c r="M2" s="394"/>
      <c r="N2" s="37" t="s">
        <v>144</v>
      </c>
      <c r="O2" s="392" t="str">
        <f>IF(AND(L3="P",L4="P",L5="P",L6="P",L7="P",P3="P",P6="P",P8="P",P9="P",L10="P",L11="P",L12="P",P10="P",P12="P",P15="P",P16="P",L19="P",P19="P",P21="P",J57="P",P57="P",
IF(B60&lt;&gt;"",P60="P",TRUE),
IF(B63&lt;&gt;"",P63="P",TRUE),
IF(B66&lt;&gt;"",P66="P",TRUE),
IF(B69&lt;&gt;"",P69="P",TRUE),
IF(B72&lt;&gt;"",P72="P",TRUE),
IF(B75&lt;&gt;"",P75="P",TRUE),
IF(B78&lt;&gt;"",P78="P",TRUE),
IF(B81&lt;&gt;"",P81="P",TRUE),
IF(B84&lt;&gt;"",P84="P",TRUE),
IF(F48&lt;&gt;"",O49="P",TRUE)),
"À ENVOYER AU RÉSEAU","INCOMPLET")</f>
        <v>INCOMPLET</v>
      </c>
      <c r="P2" s="393"/>
    </row>
    <row r="3" spans="1:16" ht="24.75" customHeight="1" x14ac:dyDescent="0.35">
      <c r="A3" s="192" t="s">
        <v>353</v>
      </c>
      <c r="B3" s="193"/>
      <c r="C3" s="211" t="s">
        <v>56</v>
      </c>
      <c r="D3" s="212"/>
      <c r="E3" s="213"/>
      <c r="F3" s="214"/>
      <c r="G3" s="214"/>
      <c r="H3" s="214"/>
      <c r="I3" s="214"/>
      <c r="J3" s="214"/>
      <c r="K3" s="214"/>
      <c r="L3" s="40" t="str">
        <f>IF(F3="","B","P")</f>
        <v>B</v>
      </c>
      <c r="M3" s="41" t="s">
        <v>262</v>
      </c>
      <c r="N3" s="215"/>
      <c r="O3" s="215"/>
      <c r="P3" s="33" t="str">
        <f>IF(N3="","B","P")</f>
        <v>B</v>
      </c>
    </row>
    <row r="4" spans="1:16" ht="20.149999999999999" customHeight="1" x14ac:dyDescent="0.35">
      <c r="A4" s="194"/>
      <c r="B4" s="195"/>
      <c r="C4" s="203" t="s">
        <v>0</v>
      </c>
      <c r="D4" s="204"/>
      <c r="E4" s="204"/>
      <c r="F4" s="402"/>
      <c r="G4" s="402"/>
      <c r="H4" s="402"/>
      <c r="I4" s="402"/>
      <c r="J4" s="402"/>
      <c r="K4" s="402"/>
      <c r="L4" s="42" t="str">
        <f>IF(F4="","B","P")</f>
        <v>B</v>
      </c>
      <c r="M4" s="43" t="s">
        <v>263</v>
      </c>
      <c r="N4" s="215"/>
      <c r="O4" s="215"/>
      <c r="P4" s="34" t="str">
        <f>IF(N4="","B","P")</f>
        <v>B</v>
      </c>
    </row>
    <row r="5" spans="1:16" ht="20.149999999999999" customHeight="1" x14ac:dyDescent="0.35">
      <c r="A5" s="194"/>
      <c r="B5" s="195"/>
      <c r="C5" s="203" t="s">
        <v>1</v>
      </c>
      <c r="D5" s="204"/>
      <c r="E5" s="204"/>
      <c r="F5" s="402"/>
      <c r="G5" s="402"/>
      <c r="H5" s="402"/>
      <c r="I5" s="402"/>
      <c r="J5" s="402"/>
      <c r="K5" s="402"/>
      <c r="L5" s="42" t="str">
        <f>IF(F5="","B","P")</f>
        <v>B</v>
      </c>
      <c r="M5" s="43" t="s">
        <v>264</v>
      </c>
      <c r="N5" s="215"/>
      <c r="O5" s="215"/>
      <c r="P5" s="34" t="str">
        <f>IF(N5="","B","P")</f>
        <v>B</v>
      </c>
    </row>
    <row r="6" spans="1:16" ht="20.149999999999999" customHeight="1" x14ac:dyDescent="0.35">
      <c r="A6" s="194"/>
      <c r="B6" s="195"/>
      <c r="C6" s="203" t="s">
        <v>28</v>
      </c>
      <c r="D6" s="204"/>
      <c r="E6" s="204"/>
      <c r="F6" s="202"/>
      <c r="G6" s="202"/>
      <c r="H6" s="202"/>
      <c r="I6" s="202"/>
      <c r="J6" s="202"/>
      <c r="K6" s="202"/>
      <c r="L6" s="42" t="str">
        <f>IF(F6="","B","P")</f>
        <v>B</v>
      </c>
      <c r="M6" s="44" t="s">
        <v>95</v>
      </c>
      <c r="N6" s="201"/>
      <c r="O6" s="201"/>
      <c r="P6" s="226" t="str">
        <f>IF(AND(N6="",N7=""),"B","P")</f>
        <v>B</v>
      </c>
    </row>
    <row r="7" spans="1:16" ht="20.149999999999999" customHeight="1" thickBot="1" x14ac:dyDescent="0.4">
      <c r="A7" s="196"/>
      <c r="B7" s="197"/>
      <c r="C7" s="248" t="s">
        <v>96</v>
      </c>
      <c r="D7" s="249"/>
      <c r="E7" s="249"/>
      <c r="F7" s="207"/>
      <c r="G7" s="207"/>
      <c r="H7" s="207"/>
      <c r="I7" s="207"/>
      <c r="J7" s="207"/>
      <c r="K7" s="207"/>
      <c r="L7" s="45" t="str">
        <f>IF(F7="","B","P")</f>
        <v>B</v>
      </c>
      <c r="M7" s="39" t="s">
        <v>29</v>
      </c>
      <c r="N7" s="245"/>
      <c r="O7" s="245"/>
      <c r="P7" s="231"/>
    </row>
    <row r="8" spans="1:16" ht="20.149999999999999" customHeight="1" x14ac:dyDescent="0.35">
      <c r="A8" s="205" t="s">
        <v>354</v>
      </c>
      <c r="B8" s="206"/>
      <c r="C8" s="213" t="s">
        <v>57</v>
      </c>
      <c r="D8" s="247"/>
      <c r="E8" s="247"/>
      <c r="F8" s="247"/>
      <c r="G8" s="247"/>
      <c r="H8" s="234"/>
      <c r="I8" s="234"/>
      <c r="J8" s="234"/>
      <c r="K8" s="234"/>
      <c r="L8" s="234"/>
      <c r="M8" s="234"/>
      <c r="N8" s="234"/>
      <c r="O8" s="234"/>
      <c r="P8" s="48" t="str">
        <f>IF(H8="","B","P")</f>
        <v>B</v>
      </c>
    </row>
    <row r="9" spans="1:16" ht="20.149999999999999" customHeight="1" x14ac:dyDescent="0.35">
      <c r="A9" s="194"/>
      <c r="B9" s="195"/>
      <c r="C9" s="232" t="s">
        <v>59</v>
      </c>
      <c r="D9" s="233"/>
      <c r="E9" s="233"/>
      <c r="F9" s="233"/>
      <c r="G9" s="233"/>
      <c r="H9" s="235" t="str">
        <f>IFERROR(VLOOKUP(H8,'Liste de clients'!A:H,2,FALSE),"")</f>
        <v/>
      </c>
      <c r="I9" s="235"/>
      <c r="J9" s="235"/>
      <c r="K9" s="235"/>
      <c r="L9" s="235"/>
      <c r="M9" s="235"/>
      <c r="N9" s="235"/>
      <c r="O9" s="235"/>
      <c r="P9" s="34" t="str">
        <f>IF(H9="","B","P")</f>
        <v>B</v>
      </c>
    </row>
    <row r="10" spans="1:16" ht="20.149999999999999" customHeight="1" x14ac:dyDescent="0.35">
      <c r="A10" s="194"/>
      <c r="B10" s="195"/>
      <c r="C10" s="203" t="s">
        <v>58</v>
      </c>
      <c r="D10" s="204"/>
      <c r="E10" s="204"/>
      <c r="F10" s="246" t="str">
        <f>IFERROR(VLOOKUP(H8,'Liste de clients'!A:H,3,FALSE),"")</f>
        <v/>
      </c>
      <c r="G10" s="246"/>
      <c r="H10" s="246"/>
      <c r="I10" s="246"/>
      <c r="J10" s="246"/>
      <c r="K10" s="246"/>
      <c r="L10" s="42" t="str">
        <f>IF(F10="","B","P")</f>
        <v>B</v>
      </c>
      <c r="M10" s="44" t="s">
        <v>95</v>
      </c>
      <c r="N10" s="250" t="str">
        <f>IFERROR(VLOOKUP(H8,'Liste de clients'!A:H,6,FALSE),"")</f>
        <v/>
      </c>
      <c r="O10" s="250"/>
      <c r="P10" s="226" t="str">
        <f>IF(AND(N10="",N11=""),"B","P")</f>
        <v>B</v>
      </c>
    </row>
    <row r="11" spans="1:16" ht="20.149999999999999" customHeight="1" x14ac:dyDescent="0.35">
      <c r="A11" s="194"/>
      <c r="B11" s="195"/>
      <c r="C11" s="203" t="s">
        <v>0</v>
      </c>
      <c r="D11" s="204"/>
      <c r="E11" s="204"/>
      <c r="F11" s="246" t="str">
        <f>IFERROR(VLOOKUP(H8,'Liste de clients'!A:H,4,FALSE),"")</f>
        <v/>
      </c>
      <c r="G11" s="246"/>
      <c r="H11" s="246"/>
      <c r="I11" s="246"/>
      <c r="J11" s="246"/>
      <c r="K11" s="246"/>
      <c r="L11" s="42" t="str">
        <f>IF(F11="","B","P")</f>
        <v>B</v>
      </c>
      <c r="M11" s="38" t="s">
        <v>29</v>
      </c>
      <c r="N11" s="400" t="str">
        <f>IFERROR(VLOOKUP(H8,'Liste de clients'!A:H,7,FALSE),"")</f>
        <v/>
      </c>
      <c r="O11" s="401"/>
      <c r="P11" s="226"/>
    </row>
    <row r="12" spans="1:16" ht="20.149999999999999" customHeight="1" thickBot="1" x14ac:dyDescent="0.4">
      <c r="A12" s="196"/>
      <c r="B12" s="197"/>
      <c r="C12" s="248" t="s">
        <v>1</v>
      </c>
      <c r="D12" s="249"/>
      <c r="E12" s="249"/>
      <c r="F12" s="251" t="str">
        <f>IFERROR(VLOOKUP(H8,'Liste de clients'!A:H,5,FALSE),"")</f>
        <v/>
      </c>
      <c r="G12" s="251"/>
      <c r="H12" s="251"/>
      <c r="I12" s="251"/>
      <c r="J12" s="251"/>
      <c r="K12" s="251"/>
      <c r="L12" s="45" t="str">
        <f>IF(F12="","B","P")</f>
        <v>B</v>
      </c>
      <c r="M12" s="46" t="s">
        <v>28</v>
      </c>
      <c r="N12" s="240" t="str">
        <f>IFERROR(VLOOKUP(H8,'Liste de clients'!A:H,8,FALSE),"")</f>
        <v/>
      </c>
      <c r="O12" s="240"/>
      <c r="P12" s="35" t="str">
        <f>IF(N12="","B","P")</f>
        <v>B</v>
      </c>
    </row>
    <row r="13" spans="1:16" ht="5" customHeight="1" thickBot="1" x14ac:dyDescent="0.4">
      <c r="A13" s="61"/>
      <c r="B13" s="61"/>
      <c r="C13" s="61"/>
      <c r="D13" s="62"/>
      <c r="E13" s="62"/>
      <c r="F13" s="62"/>
      <c r="G13" s="62"/>
      <c r="H13" s="62"/>
      <c r="I13" s="62"/>
      <c r="J13" s="62"/>
    </row>
    <row r="14" spans="1:16" ht="23.15" customHeight="1" thickBot="1" x14ac:dyDescent="0.4">
      <c r="A14" s="227" t="s">
        <v>54</v>
      </c>
      <c r="B14" s="228"/>
      <c r="C14" s="228"/>
      <c r="D14" s="228"/>
      <c r="E14" s="228"/>
      <c r="F14" s="228"/>
      <c r="G14" s="228"/>
      <c r="H14" s="228"/>
      <c r="I14" s="228"/>
      <c r="J14" s="228"/>
      <c r="K14" s="228"/>
      <c r="L14" s="228"/>
      <c r="M14" s="228"/>
      <c r="N14" s="228"/>
      <c r="O14" s="228"/>
      <c r="P14" s="229"/>
    </row>
    <row r="15" spans="1:16" ht="18" customHeight="1" thickBot="1" x14ac:dyDescent="0.4">
      <c r="A15" s="198" t="s">
        <v>88</v>
      </c>
      <c r="B15" s="199"/>
      <c r="C15" s="199"/>
      <c r="D15" s="199"/>
      <c r="E15" s="199"/>
      <c r="F15" s="199"/>
      <c r="G15" s="199"/>
      <c r="H15" s="199"/>
      <c r="I15" s="199"/>
      <c r="J15" s="199"/>
      <c r="K15" s="199"/>
      <c r="L15" s="199"/>
      <c r="M15" s="199"/>
      <c r="N15" s="200"/>
      <c r="O15" s="99"/>
      <c r="P15" s="47" t="str">
        <f>IF(O15="","B","P")</f>
        <v>B</v>
      </c>
    </row>
    <row r="16" spans="1:16" ht="18" customHeight="1" thickBot="1" x14ac:dyDescent="0.4">
      <c r="A16" s="198" t="s">
        <v>89</v>
      </c>
      <c r="B16" s="199"/>
      <c r="C16" s="199"/>
      <c r="D16" s="199"/>
      <c r="E16" s="199"/>
      <c r="F16" s="199"/>
      <c r="G16" s="199"/>
      <c r="H16" s="199"/>
      <c r="I16" s="199"/>
      <c r="J16" s="199"/>
      <c r="K16" s="199"/>
      <c r="L16" s="199"/>
      <c r="M16" s="199"/>
      <c r="N16" s="200"/>
      <c r="O16" s="99"/>
      <c r="P16" s="47" t="str">
        <f>IF(O16="","B","P")</f>
        <v>B</v>
      </c>
    </row>
    <row r="17" spans="1:16" ht="5" customHeight="1" thickBot="1" x14ac:dyDescent="0.4">
      <c r="A17" s="61"/>
      <c r="B17" s="61"/>
      <c r="C17" s="61"/>
      <c r="D17" s="62"/>
      <c r="E17" s="62"/>
      <c r="F17" s="62"/>
      <c r="G17" s="62"/>
      <c r="H17" s="62"/>
      <c r="I17" s="62"/>
      <c r="J17" s="62"/>
      <c r="P17" s="64"/>
    </row>
    <row r="18" spans="1:16" ht="23.15" customHeight="1" thickBot="1" x14ac:dyDescent="0.4">
      <c r="A18" s="227" t="s">
        <v>196</v>
      </c>
      <c r="B18" s="228"/>
      <c r="C18" s="228"/>
      <c r="D18" s="228"/>
      <c r="E18" s="228"/>
      <c r="F18" s="228"/>
      <c r="G18" s="228"/>
      <c r="H18" s="228"/>
      <c r="I18" s="228"/>
      <c r="J18" s="228"/>
      <c r="K18" s="228"/>
      <c r="L18" s="228"/>
      <c r="M18" s="228"/>
      <c r="N18" s="228"/>
      <c r="O18" s="228"/>
      <c r="P18" s="229"/>
    </row>
    <row r="19" spans="1:16" ht="18" customHeight="1" thickBot="1" x14ac:dyDescent="0.4">
      <c r="A19" s="216" t="s">
        <v>213</v>
      </c>
      <c r="B19" s="217"/>
      <c r="C19" s="218"/>
      <c r="D19" s="241"/>
      <c r="E19" s="241"/>
      <c r="F19" s="241"/>
      <c r="G19" s="241"/>
      <c r="H19" s="241"/>
      <c r="I19" s="241"/>
      <c r="J19" s="241"/>
      <c r="K19" s="242"/>
      <c r="L19" s="252" t="str">
        <f>IF(D19="","B",IF(OR(D19="Anim. - Autres volailles (canards, émeus, etc.)", D19="Anim. - Autres productions animales", D19="Anim. - Autres volailles", D19="Vég. - Autres fruits", D19="Vég. - Autres légumes de champs", D19="Vég. - Autres légumes de transformation", D19="Vég. - Autres productions végétales", D19="Transformation alimentaire artisanale"), IF(D20&lt;&gt;"","P","B"),"P"))</f>
        <v>B</v>
      </c>
      <c r="M19" s="254" t="s">
        <v>334</v>
      </c>
      <c r="N19" s="254"/>
      <c r="O19" s="100"/>
      <c r="P19" s="230" t="str">
        <f>IF(OR(O19="",O20=""),"B","P")</f>
        <v>B</v>
      </c>
    </row>
    <row r="20" spans="1:16" ht="18" customHeight="1" thickBot="1" x14ac:dyDescent="0.4">
      <c r="A20" s="397" t="s">
        <v>355</v>
      </c>
      <c r="B20" s="398"/>
      <c r="C20" s="399"/>
      <c r="D20" s="243"/>
      <c r="E20" s="243"/>
      <c r="F20" s="243"/>
      <c r="G20" s="243"/>
      <c r="H20" s="243"/>
      <c r="I20" s="243"/>
      <c r="J20" s="243"/>
      <c r="K20" s="244"/>
      <c r="L20" s="253"/>
      <c r="M20" s="255" t="s">
        <v>335</v>
      </c>
      <c r="N20" s="255"/>
      <c r="O20" s="100"/>
      <c r="P20" s="231"/>
    </row>
    <row r="21" spans="1:16" ht="225" customHeight="1" thickBot="1" x14ac:dyDescent="0.4">
      <c r="A21" s="219" t="s">
        <v>356</v>
      </c>
      <c r="B21" s="220"/>
      <c r="C21" s="221"/>
      <c r="D21" s="208"/>
      <c r="E21" s="209"/>
      <c r="F21" s="209"/>
      <c r="G21" s="209"/>
      <c r="H21" s="209"/>
      <c r="I21" s="209"/>
      <c r="J21" s="209"/>
      <c r="K21" s="209"/>
      <c r="L21" s="209"/>
      <c r="M21" s="209"/>
      <c r="N21" s="209"/>
      <c r="O21" s="210"/>
      <c r="P21" s="65" t="str">
        <f>IF(LEN(D21)&gt;200,"P","B")</f>
        <v>B</v>
      </c>
    </row>
    <row r="22" spans="1:16" ht="17" customHeight="1" thickBot="1" x14ac:dyDescent="0.4">
      <c r="A22" s="61"/>
      <c r="B22" s="61"/>
      <c r="C22" s="61"/>
      <c r="D22" s="62"/>
      <c r="E22" s="62"/>
      <c r="F22" s="62"/>
      <c r="G22" s="62"/>
      <c r="H22" s="62"/>
      <c r="I22" s="62"/>
      <c r="J22" s="62"/>
    </row>
    <row r="23" spans="1:16" ht="24" customHeight="1" thickBot="1" x14ac:dyDescent="0.4">
      <c r="A23" s="222" t="s">
        <v>215</v>
      </c>
      <c r="B23" s="223"/>
      <c r="C23" s="223"/>
      <c r="D23" s="223"/>
      <c r="E23" s="223"/>
      <c r="F23" s="223"/>
      <c r="G23" s="223"/>
      <c r="H23" s="223"/>
      <c r="I23" s="223"/>
      <c r="J23" s="223"/>
      <c r="K23" s="223"/>
      <c r="L23" s="223"/>
      <c r="M23" s="224"/>
      <c r="N23" s="224"/>
      <c r="O23" s="224"/>
      <c r="P23" s="225"/>
    </row>
    <row r="24" spans="1:16" ht="15" customHeight="1" thickBot="1" x14ac:dyDescent="0.4">
      <c r="A24" s="170" t="s">
        <v>55</v>
      </c>
      <c r="B24" s="171"/>
      <c r="C24" s="171"/>
      <c r="D24" s="171"/>
      <c r="E24" s="171"/>
      <c r="F24" s="171"/>
      <c r="G24" s="171"/>
      <c r="H24" s="171"/>
      <c r="I24" s="171"/>
      <c r="J24" s="171"/>
      <c r="K24" s="171"/>
      <c r="L24" s="172"/>
      <c r="M24" s="178" t="s">
        <v>40</v>
      </c>
      <c r="N24" s="179"/>
      <c r="O24" s="179"/>
      <c r="P24" s="180"/>
    </row>
    <row r="25" spans="1:16" ht="15" customHeight="1" thickBot="1" x14ac:dyDescent="0.4">
      <c r="A25" s="173"/>
      <c r="B25" s="174"/>
      <c r="C25" s="174"/>
      <c r="D25" s="174"/>
      <c r="E25" s="174"/>
      <c r="F25" s="174"/>
      <c r="G25" s="174"/>
      <c r="H25" s="174"/>
      <c r="I25" s="174"/>
      <c r="J25" s="174"/>
      <c r="K25" s="174"/>
      <c r="L25" s="175"/>
      <c r="M25" s="49" t="s">
        <v>192</v>
      </c>
      <c r="N25" s="50" t="s">
        <v>2</v>
      </c>
      <c r="O25" s="181" t="s">
        <v>3</v>
      </c>
      <c r="P25" s="182"/>
    </row>
    <row r="26" spans="1:16" ht="18" customHeight="1" x14ac:dyDescent="0.35">
      <c r="A26" s="188">
        <v>1</v>
      </c>
      <c r="B26" s="183"/>
      <c r="C26" s="184"/>
      <c r="D26" s="184"/>
      <c r="E26" s="184"/>
      <c r="F26" s="184"/>
      <c r="G26" s="184"/>
      <c r="H26" s="184"/>
      <c r="I26" s="184"/>
      <c r="J26" s="184"/>
      <c r="K26" s="184"/>
      <c r="L26" s="185"/>
      <c r="M26" s="190"/>
      <c r="N26" s="176"/>
      <c r="O26" s="166">
        <f>M26*N26</f>
        <v>0</v>
      </c>
      <c r="P26" s="167"/>
    </row>
    <row r="27" spans="1:16" ht="18" customHeight="1" thickBot="1" x14ac:dyDescent="0.4">
      <c r="A27" s="189"/>
      <c r="B27" s="77" t="s">
        <v>193</v>
      </c>
      <c r="C27" s="186"/>
      <c r="D27" s="186"/>
      <c r="E27" s="186"/>
      <c r="F27" s="186"/>
      <c r="G27" s="186"/>
      <c r="H27" s="186"/>
      <c r="I27" s="186"/>
      <c r="J27" s="186"/>
      <c r="K27" s="186"/>
      <c r="L27" s="187"/>
      <c r="M27" s="191"/>
      <c r="N27" s="177"/>
      <c r="O27" s="168"/>
      <c r="P27" s="169"/>
    </row>
    <row r="28" spans="1:16" ht="18" customHeight="1" x14ac:dyDescent="0.35">
      <c r="A28" s="236">
        <v>2</v>
      </c>
      <c r="B28" s="183"/>
      <c r="C28" s="184"/>
      <c r="D28" s="184"/>
      <c r="E28" s="184"/>
      <c r="F28" s="184"/>
      <c r="G28" s="184"/>
      <c r="H28" s="184"/>
      <c r="I28" s="184"/>
      <c r="J28" s="184"/>
      <c r="K28" s="184"/>
      <c r="L28" s="185"/>
      <c r="M28" s="190"/>
      <c r="N28" s="176"/>
      <c r="O28" s="166">
        <f>M28*N28</f>
        <v>0</v>
      </c>
      <c r="P28" s="167"/>
    </row>
    <row r="29" spans="1:16" ht="18" customHeight="1" thickBot="1" x14ac:dyDescent="0.4">
      <c r="A29" s="189"/>
      <c r="B29" s="77" t="s">
        <v>193</v>
      </c>
      <c r="C29" s="186"/>
      <c r="D29" s="186"/>
      <c r="E29" s="186"/>
      <c r="F29" s="186"/>
      <c r="G29" s="186"/>
      <c r="H29" s="186"/>
      <c r="I29" s="186"/>
      <c r="J29" s="186"/>
      <c r="K29" s="186"/>
      <c r="L29" s="187"/>
      <c r="M29" s="191"/>
      <c r="N29" s="177"/>
      <c r="O29" s="168"/>
      <c r="P29" s="169"/>
    </row>
    <row r="30" spans="1:16" ht="18" customHeight="1" x14ac:dyDescent="0.35">
      <c r="A30" s="188">
        <v>3</v>
      </c>
      <c r="B30" s="183"/>
      <c r="C30" s="184"/>
      <c r="D30" s="184"/>
      <c r="E30" s="184"/>
      <c r="F30" s="184"/>
      <c r="G30" s="184"/>
      <c r="H30" s="184"/>
      <c r="I30" s="184"/>
      <c r="J30" s="184"/>
      <c r="K30" s="184"/>
      <c r="L30" s="185"/>
      <c r="M30" s="190"/>
      <c r="N30" s="176"/>
      <c r="O30" s="166">
        <f t="shared" ref="O30" si="0">M30*N30</f>
        <v>0</v>
      </c>
      <c r="P30" s="167"/>
    </row>
    <row r="31" spans="1:16" ht="18" customHeight="1" thickBot="1" x14ac:dyDescent="0.4">
      <c r="A31" s="189"/>
      <c r="B31" s="77" t="s">
        <v>193</v>
      </c>
      <c r="C31" s="186"/>
      <c r="D31" s="186"/>
      <c r="E31" s="186"/>
      <c r="F31" s="186"/>
      <c r="G31" s="186"/>
      <c r="H31" s="186"/>
      <c r="I31" s="186"/>
      <c r="J31" s="186"/>
      <c r="K31" s="186"/>
      <c r="L31" s="187"/>
      <c r="M31" s="191"/>
      <c r="N31" s="177"/>
      <c r="O31" s="168"/>
      <c r="P31" s="169"/>
    </row>
    <row r="32" spans="1:16" ht="18" customHeight="1" x14ac:dyDescent="0.35">
      <c r="A32" s="188">
        <v>4</v>
      </c>
      <c r="B32" s="183"/>
      <c r="C32" s="184"/>
      <c r="D32" s="184"/>
      <c r="E32" s="184"/>
      <c r="F32" s="184"/>
      <c r="G32" s="184"/>
      <c r="H32" s="184"/>
      <c r="I32" s="184"/>
      <c r="J32" s="184"/>
      <c r="K32" s="184"/>
      <c r="L32" s="185"/>
      <c r="M32" s="190"/>
      <c r="N32" s="176"/>
      <c r="O32" s="166">
        <f t="shared" ref="O32" si="1">M32*N32</f>
        <v>0</v>
      </c>
      <c r="P32" s="167"/>
    </row>
    <row r="33" spans="1:16" ht="18" customHeight="1" thickBot="1" x14ac:dyDescent="0.4">
      <c r="A33" s="189"/>
      <c r="B33" s="77" t="s">
        <v>193</v>
      </c>
      <c r="C33" s="186"/>
      <c r="D33" s="186"/>
      <c r="E33" s="186"/>
      <c r="F33" s="186"/>
      <c r="G33" s="186"/>
      <c r="H33" s="186"/>
      <c r="I33" s="186"/>
      <c r="J33" s="186"/>
      <c r="K33" s="186"/>
      <c r="L33" s="187"/>
      <c r="M33" s="191"/>
      <c r="N33" s="177"/>
      <c r="O33" s="168"/>
      <c r="P33" s="169"/>
    </row>
    <row r="34" spans="1:16" ht="18" customHeight="1" x14ac:dyDescent="0.35">
      <c r="A34" s="188">
        <v>5</v>
      </c>
      <c r="B34" s="183"/>
      <c r="C34" s="184"/>
      <c r="D34" s="184"/>
      <c r="E34" s="184"/>
      <c r="F34" s="184"/>
      <c r="G34" s="184"/>
      <c r="H34" s="184"/>
      <c r="I34" s="184"/>
      <c r="J34" s="184"/>
      <c r="K34" s="184"/>
      <c r="L34" s="185"/>
      <c r="M34" s="190"/>
      <c r="N34" s="176"/>
      <c r="O34" s="166">
        <f t="shared" ref="O34" si="2">M34*N34</f>
        <v>0</v>
      </c>
      <c r="P34" s="167"/>
    </row>
    <row r="35" spans="1:16" ht="18" customHeight="1" thickBot="1" x14ac:dyDescent="0.4">
      <c r="A35" s="189"/>
      <c r="B35" s="77" t="s">
        <v>193</v>
      </c>
      <c r="C35" s="186"/>
      <c r="D35" s="186"/>
      <c r="E35" s="186"/>
      <c r="F35" s="186"/>
      <c r="G35" s="186"/>
      <c r="H35" s="186"/>
      <c r="I35" s="186"/>
      <c r="J35" s="186"/>
      <c r="K35" s="186"/>
      <c r="L35" s="187"/>
      <c r="M35" s="191"/>
      <c r="N35" s="177"/>
      <c r="O35" s="168"/>
      <c r="P35" s="169"/>
    </row>
    <row r="36" spans="1:16" ht="18" customHeight="1" x14ac:dyDescent="0.35">
      <c r="A36" s="188">
        <v>6</v>
      </c>
      <c r="B36" s="183"/>
      <c r="C36" s="184"/>
      <c r="D36" s="184"/>
      <c r="E36" s="184"/>
      <c r="F36" s="184"/>
      <c r="G36" s="184"/>
      <c r="H36" s="184"/>
      <c r="I36" s="184"/>
      <c r="J36" s="184"/>
      <c r="K36" s="184"/>
      <c r="L36" s="185"/>
      <c r="M36" s="190"/>
      <c r="N36" s="176"/>
      <c r="O36" s="166">
        <f t="shared" ref="O36" si="3">M36*N36</f>
        <v>0</v>
      </c>
      <c r="P36" s="167"/>
    </row>
    <row r="37" spans="1:16" ht="18" customHeight="1" thickBot="1" x14ac:dyDescent="0.4">
      <c r="A37" s="189"/>
      <c r="B37" s="77" t="s">
        <v>193</v>
      </c>
      <c r="C37" s="186"/>
      <c r="D37" s="186"/>
      <c r="E37" s="186"/>
      <c r="F37" s="186"/>
      <c r="G37" s="186"/>
      <c r="H37" s="186"/>
      <c r="I37" s="186"/>
      <c r="J37" s="186"/>
      <c r="K37" s="186"/>
      <c r="L37" s="187"/>
      <c r="M37" s="191"/>
      <c r="N37" s="177"/>
      <c r="O37" s="168"/>
      <c r="P37" s="169"/>
    </row>
    <row r="38" spans="1:16" ht="18" customHeight="1" x14ac:dyDescent="0.35">
      <c r="A38" s="188">
        <v>7</v>
      </c>
      <c r="B38" s="183"/>
      <c r="C38" s="184"/>
      <c r="D38" s="184"/>
      <c r="E38" s="184"/>
      <c r="F38" s="184"/>
      <c r="G38" s="184"/>
      <c r="H38" s="184"/>
      <c r="I38" s="184"/>
      <c r="J38" s="184"/>
      <c r="K38" s="184"/>
      <c r="L38" s="185"/>
      <c r="M38" s="190"/>
      <c r="N38" s="176"/>
      <c r="O38" s="166">
        <f t="shared" ref="O38" si="4">M38*N38</f>
        <v>0</v>
      </c>
      <c r="P38" s="167"/>
    </row>
    <row r="39" spans="1:16" ht="18" customHeight="1" thickBot="1" x14ac:dyDescent="0.4">
      <c r="A39" s="189"/>
      <c r="B39" s="77" t="s">
        <v>193</v>
      </c>
      <c r="C39" s="186"/>
      <c r="D39" s="186"/>
      <c r="E39" s="186"/>
      <c r="F39" s="186"/>
      <c r="G39" s="186"/>
      <c r="H39" s="186"/>
      <c r="I39" s="186"/>
      <c r="J39" s="186"/>
      <c r="K39" s="186"/>
      <c r="L39" s="187"/>
      <c r="M39" s="191"/>
      <c r="N39" s="177"/>
      <c r="O39" s="168"/>
      <c r="P39" s="169"/>
    </row>
    <row r="40" spans="1:16" ht="18" customHeight="1" x14ac:dyDescent="0.35">
      <c r="A40" s="188">
        <v>8</v>
      </c>
      <c r="B40" s="183"/>
      <c r="C40" s="184"/>
      <c r="D40" s="184"/>
      <c r="E40" s="184"/>
      <c r="F40" s="184"/>
      <c r="G40" s="184"/>
      <c r="H40" s="184"/>
      <c r="I40" s="184"/>
      <c r="J40" s="184"/>
      <c r="K40" s="184"/>
      <c r="L40" s="185"/>
      <c r="M40" s="190"/>
      <c r="N40" s="176"/>
      <c r="O40" s="166">
        <f t="shared" ref="O40" si="5">M40*N40</f>
        <v>0</v>
      </c>
      <c r="P40" s="167"/>
    </row>
    <row r="41" spans="1:16" ht="18" customHeight="1" thickBot="1" x14ac:dyDescent="0.4">
      <c r="A41" s="189"/>
      <c r="B41" s="77" t="s">
        <v>193</v>
      </c>
      <c r="C41" s="186"/>
      <c r="D41" s="186"/>
      <c r="E41" s="186"/>
      <c r="F41" s="186"/>
      <c r="G41" s="186"/>
      <c r="H41" s="186"/>
      <c r="I41" s="186"/>
      <c r="J41" s="186"/>
      <c r="K41" s="186"/>
      <c r="L41" s="187"/>
      <c r="M41" s="191"/>
      <c r="N41" s="177"/>
      <c r="O41" s="168"/>
      <c r="P41" s="169"/>
    </row>
    <row r="42" spans="1:16" ht="18" customHeight="1" x14ac:dyDescent="0.35">
      <c r="A42" s="188">
        <v>9</v>
      </c>
      <c r="B42" s="183"/>
      <c r="C42" s="184"/>
      <c r="D42" s="184"/>
      <c r="E42" s="184"/>
      <c r="F42" s="184"/>
      <c r="G42" s="184"/>
      <c r="H42" s="184"/>
      <c r="I42" s="184"/>
      <c r="J42" s="184"/>
      <c r="K42" s="184"/>
      <c r="L42" s="185"/>
      <c r="M42" s="190"/>
      <c r="N42" s="176"/>
      <c r="O42" s="166">
        <f t="shared" ref="O42" si="6">M42*N42</f>
        <v>0</v>
      </c>
      <c r="P42" s="167"/>
    </row>
    <row r="43" spans="1:16" ht="18" customHeight="1" thickBot="1" x14ac:dyDescent="0.4">
      <c r="A43" s="189"/>
      <c r="B43" s="77" t="s">
        <v>193</v>
      </c>
      <c r="C43" s="186"/>
      <c r="D43" s="186"/>
      <c r="E43" s="186"/>
      <c r="F43" s="186"/>
      <c r="G43" s="186"/>
      <c r="H43" s="186"/>
      <c r="I43" s="186"/>
      <c r="J43" s="186"/>
      <c r="K43" s="186"/>
      <c r="L43" s="187"/>
      <c r="M43" s="191"/>
      <c r="N43" s="177"/>
      <c r="O43" s="168"/>
      <c r="P43" s="169"/>
    </row>
    <row r="44" spans="1:16" ht="18" customHeight="1" x14ac:dyDescent="0.35">
      <c r="A44" s="188">
        <v>10</v>
      </c>
      <c r="B44" s="183"/>
      <c r="C44" s="184"/>
      <c r="D44" s="184"/>
      <c r="E44" s="184"/>
      <c r="F44" s="184"/>
      <c r="G44" s="184"/>
      <c r="H44" s="184"/>
      <c r="I44" s="184"/>
      <c r="J44" s="184"/>
      <c r="K44" s="184"/>
      <c r="L44" s="185"/>
      <c r="M44" s="190"/>
      <c r="N44" s="176"/>
      <c r="O44" s="166">
        <f t="shared" ref="O44" si="7">M44*N44</f>
        <v>0</v>
      </c>
      <c r="P44" s="167"/>
    </row>
    <row r="45" spans="1:16" ht="18" customHeight="1" thickBot="1" x14ac:dyDescent="0.4">
      <c r="A45" s="189"/>
      <c r="B45" s="77" t="s">
        <v>193</v>
      </c>
      <c r="C45" s="186"/>
      <c r="D45" s="186"/>
      <c r="E45" s="186"/>
      <c r="F45" s="186"/>
      <c r="G45" s="186"/>
      <c r="H45" s="186"/>
      <c r="I45" s="186"/>
      <c r="J45" s="186"/>
      <c r="K45" s="186"/>
      <c r="L45" s="187"/>
      <c r="M45" s="191"/>
      <c r="N45" s="177"/>
      <c r="O45" s="168"/>
      <c r="P45" s="169"/>
    </row>
    <row r="46" spans="1:16" ht="5" customHeight="1" thickBot="1" x14ac:dyDescent="0.4">
      <c r="A46" s="61"/>
      <c r="B46" s="61"/>
      <c r="C46" s="61"/>
      <c r="D46" s="62"/>
      <c r="E46" s="62"/>
      <c r="F46" s="62"/>
      <c r="G46" s="62"/>
      <c r="H46" s="62"/>
      <c r="I46" s="62"/>
      <c r="J46" s="62"/>
    </row>
    <row r="47" spans="1:16" ht="23.15" customHeight="1" thickBot="1" x14ac:dyDescent="0.4">
      <c r="A47" s="405" t="s">
        <v>210</v>
      </c>
      <c r="B47" s="406"/>
      <c r="C47" s="406"/>
      <c r="D47" s="406"/>
      <c r="E47" s="406"/>
      <c r="F47" s="406"/>
      <c r="G47" s="406"/>
      <c r="H47" s="406"/>
      <c r="I47" s="406"/>
      <c r="J47" s="406"/>
      <c r="K47" s="406"/>
      <c r="L47" s="406"/>
      <c r="M47" s="406"/>
      <c r="N47" s="406"/>
      <c r="O47" s="406"/>
      <c r="P47" s="407"/>
    </row>
    <row r="48" spans="1:16" ht="31.75" customHeight="1" thickBot="1" x14ac:dyDescent="0.4">
      <c r="A48" s="330" t="s">
        <v>211</v>
      </c>
      <c r="B48" s="331"/>
      <c r="C48" s="331"/>
      <c r="D48" s="331"/>
      <c r="E48" s="331"/>
      <c r="F48" s="316"/>
      <c r="G48" s="317"/>
      <c r="H48" s="317"/>
      <c r="I48" s="317"/>
      <c r="J48" s="318"/>
      <c r="K48" s="138" t="s">
        <v>192</v>
      </c>
      <c r="L48" s="139" t="s">
        <v>2</v>
      </c>
      <c r="M48" s="140" t="s">
        <v>216</v>
      </c>
      <c r="N48" s="141" t="s">
        <v>191</v>
      </c>
      <c r="O48" s="326" t="s">
        <v>200</v>
      </c>
      <c r="P48" s="327"/>
    </row>
    <row r="49" spans="1:16" ht="47.15" customHeight="1" thickBot="1" x14ac:dyDescent="0.4">
      <c r="A49" s="328" t="s">
        <v>217</v>
      </c>
      <c r="B49" s="329"/>
      <c r="C49" s="101"/>
      <c r="D49" s="322" t="s">
        <v>218</v>
      </c>
      <c r="E49" s="323"/>
      <c r="F49" s="324"/>
      <c r="G49" s="324"/>
      <c r="H49" s="324"/>
      <c r="I49" s="325"/>
      <c r="J49" s="137" t="str">
        <f>IF(OR(F48="",C49=""),"B","P")</f>
        <v>B</v>
      </c>
      <c r="K49" s="102"/>
      <c r="L49" s="103"/>
      <c r="M49" s="104">
        <f>IFERROR(K49*L49,"")</f>
        <v>0</v>
      </c>
      <c r="N49" s="105">
        <f>IFERROR(IF(L49&gt;50,K49*50*0.5,K49*L49*0.5),"")</f>
        <v>0</v>
      </c>
      <c r="O49" s="314" t="str">
        <f>IF(OR(F48="",C49="",K49="",L49=""),"B","P")</f>
        <v>B</v>
      </c>
      <c r="P49" s="315"/>
    </row>
    <row r="50" spans="1:16" ht="20.149999999999999" customHeight="1" x14ac:dyDescent="0.35">
      <c r="A50" s="60"/>
      <c r="B50" s="61"/>
      <c r="C50" s="61"/>
      <c r="D50" s="62"/>
      <c r="E50" s="62"/>
      <c r="F50" s="62"/>
      <c r="G50" s="62"/>
      <c r="H50" s="62"/>
      <c r="I50" s="62"/>
      <c r="J50" s="62"/>
      <c r="N50" s="286" t="s">
        <v>370</v>
      </c>
      <c r="O50" s="286"/>
      <c r="P50" s="286"/>
    </row>
    <row r="51" spans="1:16" ht="20.149999999999999" customHeight="1" x14ac:dyDescent="0.35">
      <c r="A51" s="60"/>
      <c r="B51" s="61"/>
      <c r="C51" s="61"/>
      <c r="D51" s="62"/>
      <c r="E51" s="62"/>
      <c r="F51" s="62"/>
      <c r="G51" s="62"/>
      <c r="H51" s="62"/>
      <c r="I51" s="62"/>
      <c r="J51" s="62"/>
      <c r="N51" s="286" t="s">
        <v>371</v>
      </c>
      <c r="O51" s="286"/>
      <c r="P51" s="286"/>
    </row>
    <row r="52" spans="1:16" ht="14.4" customHeight="1" x14ac:dyDescent="0.35">
      <c r="A52" s="60"/>
      <c r="B52" s="61"/>
      <c r="C52" s="61"/>
      <c r="D52" s="62"/>
      <c r="E52" s="62"/>
      <c r="F52" s="62"/>
      <c r="G52" s="62"/>
      <c r="H52" s="62"/>
      <c r="I52" s="62"/>
      <c r="J52" s="62"/>
      <c r="O52" s="63"/>
      <c r="P52" s="63"/>
    </row>
    <row r="53" spans="1:16" ht="21.65" customHeight="1" thickBot="1" x14ac:dyDescent="0.4">
      <c r="A53" s="60"/>
      <c r="B53" s="61"/>
      <c r="C53" s="61"/>
      <c r="D53" s="62"/>
      <c r="E53" s="62"/>
      <c r="F53" s="62"/>
      <c r="G53" s="62"/>
      <c r="H53" s="62"/>
      <c r="I53" s="62"/>
      <c r="J53" s="62"/>
      <c r="O53" s="63"/>
      <c r="P53" s="63"/>
    </row>
    <row r="54" spans="1:16" ht="24" customHeight="1" thickBot="1" x14ac:dyDescent="0.4">
      <c r="A54" s="227" t="s">
        <v>198</v>
      </c>
      <c r="B54" s="305"/>
      <c r="C54" s="305"/>
      <c r="D54" s="305"/>
      <c r="E54" s="305"/>
      <c r="F54" s="305"/>
      <c r="G54" s="305"/>
      <c r="H54" s="305"/>
      <c r="I54" s="305"/>
      <c r="J54" s="305"/>
      <c r="K54" s="305"/>
      <c r="L54" s="305"/>
      <c r="M54" s="305"/>
      <c r="N54" s="305"/>
      <c r="O54" s="305"/>
      <c r="P54" s="306"/>
    </row>
    <row r="55" spans="1:16" ht="15" customHeight="1" thickBot="1" x14ac:dyDescent="0.4">
      <c r="A55" s="307" t="s">
        <v>55</v>
      </c>
      <c r="B55" s="308"/>
      <c r="C55" s="308"/>
      <c r="D55" s="308"/>
      <c r="E55" s="308"/>
      <c r="F55" s="308"/>
      <c r="G55" s="308"/>
      <c r="H55" s="308"/>
      <c r="I55" s="308"/>
      <c r="J55" s="308"/>
      <c r="K55" s="319" t="s">
        <v>40</v>
      </c>
      <c r="L55" s="320"/>
      <c r="M55" s="320"/>
      <c r="N55" s="321"/>
      <c r="O55" s="312" t="s">
        <v>266</v>
      </c>
      <c r="P55" s="313"/>
    </row>
    <row r="56" spans="1:16" ht="15" customHeight="1" thickBot="1" x14ac:dyDescent="0.4">
      <c r="A56" s="309"/>
      <c r="B56" s="310"/>
      <c r="C56" s="310"/>
      <c r="D56" s="310"/>
      <c r="E56" s="310"/>
      <c r="F56" s="310"/>
      <c r="G56" s="310"/>
      <c r="H56" s="310"/>
      <c r="I56" s="310"/>
      <c r="J56" s="311"/>
      <c r="K56" s="145" t="s">
        <v>192</v>
      </c>
      <c r="L56" s="146" t="s">
        <v>2</v>
      </c>
      <c r="M56" s="162" t="s">
        <v>3</v>
      </c>
      <c r="N56" s="147" t="s">
        <v>4</v>
      </c>
      <c r="O56" s="303" t="s">
        <v>267</v>
      </c>
      <c r="P56" s="304"/>
    </row>
    <row r="57" spans="1:16" ht="18" customHeight="1" x14ac:dyDescent="0.35">
      <c r="A57" s="344">
        <v>1</v>
      </c>
      <c r="B57" s="341"/>
      <c r="C57" s="352"/>
      <c r="D57" s="352"/>
      <c r="E57" s="352"/>
      <c r="F57" s="352"/>
      <c r="G57" s="352"/>
      <c r="H57" s="352"/>
      <c r="I57" s="353"/>
      <c r="J57" s="332" t="str">
        <f>IF(OR(B57="",B58=""),"B","P")</f>
        <v>B</v>
      </c>
      <c r="K57" s="335"/>
      <c r="L57" s="395"/>
      <c r="M57" s="163"/>
      <c r="N57" s="159"/>
      <c r="O57" s="109"/>
      <c r="P57" s="338" t="str">
        <f>IF(OR(K57="",L57=""),"B","P")</f>
        <v>B</v>
      </c>
    </row>
    <row r="58" spans="1:16" ht="18" customHeight="1" x14ac:dyDescent="0.35">
      <c r="A58" s="345"/>
      <c r="B58" s="350"/>
      <c r="C58" s="351"/>
      <c r="D58" s="351"/>
      <c r="E58" s="351"/>
      <c r="F58" s="351"/>
      <c r="G58" s="351"/>
      <c r="H58" s="351"/>
      <c r="I58" s="75" t="str">
        <f>IF(B58="","",HYPERLINK(VLOOKUP(B58,'Références taux et max'!$B:$C,2,FALSE),"i"))</f>
        <v/>
      </c>
      <c r="J58" s="333"/>
      <c r="K58" s="336"/>
      <c r="L58" s="396"/>
      <c r="M58" s="164">
        <f>+K57*L57</f>
        <v>0</v>
      </c>
      <c r="N58" s="160" t="str">
        <f>IFERROR(IF(OR(O15="OUI",O16="OUI"),VLOOKUP(B58,'Références taux et max'!B:H,7,FALSE),VLOOKUP(B58,'Références taux et max'!B:D,3,FALSE))," ")</f>
        <v xml:space="preserve"> </v>
      </c>
      <c r="O58" s="112" t="str">
        <f>IF(B58="","",IF(OR(O15="OUI",O16="OUI"),IF(M58*N58&gt;VLOOKUP(B58,'Références taux et max'!$B:$I,8,FALSE),VLOOKUP(B58,'Références taux et max'!$B:$I,8,FALSE),M58*N58),IF(M58*N58&gt;VLOOKUP(B58,'Références taux et max'!$B:$I,4,FALSE),VLOOKUP(B58,'Références taux et max'!$B:$I,4,FALSE),M58*N58)))</f>
        <v/>
      </c>
      <c r="P58" s="339"/>
    </row>
    <row r="59" spans="1:16" ht="18" customHeight="1" thickBot="1" x14ac:dyDescent="0.4">
      <c r="A59" s="345"/>
      <c r="B59" s="76" t="s">
        <v>193</v>
      </c>
      <c r="C59" s="359"/>
      <c r="D59" s="359"/>
      <c r="E59" s="359"/>
      <c r="F59" s="359"/>
      <c r="G59" s="359"/>
      <c r="H59" s="359"/>
      <c r="I59" s="360"/>
      <c r="J59" s="334"/>
      <c r="K59" s="336"/>
      <c r="L59" s="396"/>
      <c r="M59" s="165"/>
      <c r="N59" s="161"/>
      <c r="O59" s="112"/>
      <c r="P59" s="339"/>
    </row>
    <row r="60" spans="1:16" ht="18" customHeight="1" x14ac:dyDescent="0.35">
      <c r="A60" s="344">
        <v>2</v>
      </c>
      <c r="B60" s="341"/>
      <c r="C60" s="342"/>
      <c r="D60" s="342"/>
      <c r="E60" s="342"/>
      <c r="F60" s="342"/>
      <c r="G60" s="342"/>
      <c r="H60" s="342"/>
      <c r="I60" s="343"/>
      <c r="J60" s="332" t="str">
        <f>IF(OR(B60="",B61=""),"B","P")</f>
        <v>B</v>
      </c>
      <c r="K60" s="335"/>
      <c r="L60" s="361"/>
      <c r="M60" s="110"/>
      <c r="N60" s="108"/>
      <c r="O60" s="109"/>
      <c r="P60" s="338" t="str">
        <f>IF(OR(K60="",L60=""),"B","P")</f>
        <v>B</v>
      </c>
    </row>
    <row r="61" spans="1:16" ht="18" customHeight="1" x14ac:dyDescent="0.35">
      <c r="A61" s="345"/>
      <c r="B61" s="350"/>
      <c r="C61" s="351"/>
      <c r="D61" s="351"/>
      <c r="E61" s="351"/>
      <c r="F61" s="351"/>
      <c r="G61" s="351"/>
      <c r="H61" s="351"/>
      <c r="I61" s="106" t="str">
        <f>IF(B61="","",HYPERLINK(VLOOKUP(B61,'Références taux et max'!$B:$C,2,FALSE),"i"))</f>
        <v/>
      </c>
      <c r="J61" s="333"/>
      <c r="K61" s="336"/>
      <c r="L61" s="362"/>
      <c r="M61" s="110">
        <f>+K60*L60</f>
        <v>0</v>
      </c>
      <c r="N61" s="111" t="str">
        <f>IFERROR(IF(OR(O15="OUI",O16="OUI"),VLOOKUP(B61,'Références taux et max'!B:H,7,FALSE),VLOOKUP(B61,'Références taux et max'!B:D,3,FALSE))," ")</f>
        <v xml:space="preserve"> </v>
      </c>
      <c r="O61" s="112" t="str">
        <f>IF(B61="","",IF(OR(O15="OUI",O16="OUI"),MIN(M61*N61,VLOOKUP(B61,'Références taux et max'!$B:$I,8,FALSE)-SUMIF($B$58:B60,B61,$O$58:O60)),MIN(M61*N61,VLOOKUP(B61,'Références taux et max'!$B:$I,4,FALSE)-SUMIF($B$58:B60,B61,$O$58:O60))))</f>
        <v/>
      </c>
      <c r="P61" s="339"/>
    </row>
    <row r="62" spans="1:16" ht="18" customHeight="1" thickBot="1" x14ac:dyDescent="0.4">
      <c r="A62" s="346"/>
      <c r="B62" s="76" t="s">
        <v>193</v>
      </c>
      <c r="C62" s="359"/>
      <c r="D62" s="359"/>
      <c r="E62" s="359"/>
      <c r="F62" s="359"/>
      <c r="G62" s="359"/>
      <c r="H62" s="359"/>
      <c r="I62" s="360"/>
      <c r="J62" s="334"/>
      <c r="K62" s="337"/>
      <c r="L62" s="363"/>
      <c r="M62" s="113"/>
      <c r="N62" s="114"/>
      <c r="O62" s="115"/>
      <c r="P62" s="340"/>
    </row>
    <row r="63" spans="1:16" ht="18" customHeight="1" x14ac:dyDescent="0.35">
      <c r="A63" s="344">
        <v>3</v>
      </c>
      <c r="B63" s="341"/>
      <c r="C63" s="342"/>
      <c r="D63" s="342"/>
      <c r="E63" s="342"/>
      <c r="F63" s="342"/>
      <c r="G63" s="342"/>
      <c r="H63" s="342"/>
      <c r="I63" s="343"/>
      <c r="J63" s="332" t="str">
        <f>IF(OR(B63="",B64=""),"B","P")</f>
        <v>B</v>
      </c>
      <c r="K63" s="335"/>
      <c r="L63" s="361"/>
      <c r="M63" s="107"/>
      <c r="N63" s="108"/>
      <c r="O63" s="109"/>
      <c r="P63" s="338" t="str">
        <f>IF(OR(K63="",L63=""),"B","P")</f>
        <v>B</v>
      </c>
    </row>
    <row r="64" spans="1:16" ht="18" customHeight="1" x14ac:dyDescent="0.35">
      <c r="A64" s="345"/>
      <c r="B64" s="350"/>
      <c r="C64" s="351"/>
      <c r="D64" s="351"/>
      <c r="E64" s="351"/>
      <c r="F64" s="351"/>
      <c r="G64" s="351"/>
      <c r="H64" s="351"/>
      <c r="I64" s="75" t="str">
        <f>IF(B64="","",HYPERLINK(VLOOKUP(B64,'Références taux et max'!$B:$C,2,FALSE),"i"))</f>
        <v/>
      </c>
      <c r="J64" s="333"/>
      <c r="K64" s="336"/>
      <c r="L64" s="362"/>
      <c r="M64" s="110">
        <f>+K63*L63</f>
        <v>0</v>
      </c>
      <c r="N64" s="111" t="str">
        <f>IFERROR(IF(OR(O15="OUI",O16="OUI"),VLOOKUP(B64,'Références taux et max'!B:H,7,FALSE),VLOOKUP(B64,'Références taux et max'!B:D,3,FALSE))," ")</f>
        <v xml:space="preserve"> </v>
      </c>
      <c r="O64" s="112" t="str">
        <f>IF(B64="","",IF(OR(O15="OUI",O16="OUI"),MIN(M64*N64,VLOOKUP(B64,'Références taux et max'!$B:$I,8,FALSE)-SUMIF($B$58:B63,B64,$O$58:O63)),MIN(M64*N64,VLOOKUP(B64,'Références taux et max'!$B:$I,4,FALSE)-SUMIF($B$58:B63,B64,$O$58:O63))))</f>
        <v/>
      </c>
      <c r="P64" s="339"/>
    </row>
    <row r="65" spans="1:16" ht="18" customHeight="1" thickBot="1" x14ac:dyDescent="0.4">
      <c r="A65" s="346"/>
      <c r="B65" s="76" t="s">
        <v>193</v>
      </c>
      <c r="C65" s="359"/>
      <c r="D65" s="359"/>
      <c r="E65" s="359"/>
      <c r="F65" s="359"/>
      <c r="G65" s="359"/>
      <c r="H65" s="359"/>
      <c r="I65" s="360"/>
      <c r="J65" s="334"/>
      <c r="K65" s="337"/>
      <c r="L65" s="363"/>
      <c r="M65" s="113"/>
      <c r="N65" s="114"/>
      <c r="O65" s="115"/>
      <c r="P65" s="340"/>
    </row>
    <row r="66" spans="1:16" ht="18" customHeight="1" x14ac:dyDescent="0.35">
      <c r="A66" s="344">
        <v>4</v>
      </c>
      <c r="B66" s="341"/>
      <c r="C66" s="342"/>
      <c r="D66" s="342"/>
      <c r="E66" s="342"/>
      <c r="F66" s="342"/>
      <c r="G66" s="342"/>
      <c r="H66" s="342"/>
      <c r="I66" s="343"/>
      <c r="J66" s="332" t="str">
        <f>IF(OR(B66="",B67=""),"B","P")</f>
        <v>B</v>
      </c>
      <c r="K66" s="335"/>
      <c r="L66" s="361"/>
      <c r="M66" s="107"/>
      <c r="N66" s="108"/>
      <c r="O66" s="109"/>
      <c r="P66" s="338" t="str">
        <f>IF(OR(K66="",L66=""),"B","P")</f>
        <v>B</v>
      </c>
    </row>
    <row r="67" spans="1:16" ht="18" customHeight="1" x14ac:dyDescent="0.35">
      <c r="A67" s="345"/>
      <c r="B67" s="350"/>
      <c r="C67" s="351"/>
      <c r="D67" s="351"/>
      <c r="E67" s="351"/>
      <c r="F67" s="351"/>
      <c r="G67" s="351"/>
      <c r="H67" s="351"/>
      <c r="I67" s="75" t="str">
        <f>IF(B67="","",HYPERLINK(VLOOKUP(B67,'Références taux et max'!$B:$C,2,FALSE),"i"))</f>
        <v/>
      </c>
      <c r="J67" s="333"/>
      <c r="K67" s="336"/>
      <c r="L67" s="362"/>
      <c r="M67" s="110">
        <f>+K66*L66</f>
        <v>0</v>
      </c>
      <c r="N67" s="111" t="str">
        <f>IFERROR(IF(OR(O15="OUI",O16="OUI"),VLOOKUP(B67,'Références taux et max'!B:H,7,FALSE),VLOOKUP(B67,'Références taux et max'!B:D,3,FALSE))," ")</f>
        <v xml:space="preserve"> </v>
      </c>
      <c r="O67" s="112" t="str">
        <f>IF(B67="","",IF(OR(O15="OUI",O16="OUI"),MIN(M67*N67,VLOOKUP(B67,'Références taux et max'!$B:$I,8,FALSE)-SUMIF($B$58:B66,B67,$O$58:O66)),MIN(M67*N67,VLOOKUP(B67,'Références taux et max'!$B:$I,4,FALSE)-SUMIF($B$58:B66,B67,$O$58:O66))))</f>
        <v/>
      </c>
      <c r="P67" s="339"/>
    </row>
    <row r="68" spans="1:16" ht="18" customHeight="1" thickBot="1" x14ac:dyDescent="0.4">
      <c r="A68" s="346"/>
      <c r="B68" s="76" t="s">
        <v>193</v>
      </c>
      <c r="C68" s="359"/>
      <c r="D68" s="359"/>
      <c r="E68" s="359"/>
      <c r="F68" s="359"/>
      <c r="G68" s="359"/>
      <c r="H68" s="359"/>
      <c r="I68" s="360"/>
      <c r="J68" s="334"/>
      <c r="K68" s="337"/>
      <c r="L68" s="363"/>
      <c r="M68" s="113"/>
      <c r="N68" s="114"/>
      <c r="O68" s="115"/>
      <c r="P68" s="340"/>
    </row>
    <row r="69" spans="1:16" ht="18" customHeight="1" x14ac:dyDescent="0.35">
      <c r="A69" s="344">
        <v>5</v>
      </c>
      <c r="B69" s="341"/>
      <c r="C69" s="342"/>
      <c r="D69" s="342"/>
      <c r="E69" s="342"/>
      <c r="F69" s="342"/>
      <c r="G69" s="342"/>
      <c r="H69" s="342"/>
      <c r="I69" s="343"/>
      <c r="J69" s="332" t="str">
        <f>IF(OR(B69="",B70=""),"B","P")</f>
        <v>B</v>
      </c>
      <c r="K69" s="335"/>
      <c r="L69" s="361"/>
      <c r="M69" s="107"/>
      <c r="N69" s="108"/>
      <c r="O69" s="109"/>
      <c r="P69" s="338" t="str">
        <f>IF(OR(K69="",L69=""),"B","P")</f>
        <v>B</v>
      </c>
    </row>
    <row r="70" spans="1:16" ht="18" customHeight="1" x14ac:dyDescent="0.35">
      <c r="A70" s="345"/>
      <c r="B70" s="350"/>
      <c r="C70" s="351"/>
      <c r="D70" s="351"/>
      <c r="E70" s="351"/>
      <c r="F70" s="351"/>
      <c r="G70" s="351"/>
      <c r="H70" s="351"/>
      <c r="I70" s="75" t="str">
        <f>IF(B70="","",HYPERLINK(VLOOKUP(B70,'Références taux et max'!$B:$C,2,FALSE),"i"))</f>
        <v/>
      </c>
      <c r="J70" s="333"/>
      <c r="K70" s="336"/>
      <c r="L70" s="362"/>
      <c r="M70" s="110">
        <f>+K69*L69</f>
        <v>0</v>
      </c>
      <c r="N70" s="111" t="str">
        <f>IFERROR(IF(OR(O15="OUI",O16="OUI"),VLOOKUP(B70,'Références taux et max'!B:H,7,FALSE),VLOOKUP(B70,'Références taux et max'!B:D,3,FALSE))," ")</f>
        <v xml:space="preserve"> </v>
      </c>
      <c r="O70" s="112" t="str">
        <f>IF(B70="","",IF(OR(O15="OUI",O16="OUI"),MIN(M70*N70,VLOOKUP(B70,'Références taux et max'!$B:$I,8,FALSE)-SUMIF($B$58:B69,B70,$O$58:O69)),MIN(M70*N70,VLOOKUP(B70,'Références taux et max'!$B:$I,4,FALSE)-SUMIF($B$58:B69,B70,$O$58:O69))))</f>
        <v/>
      </c>
      <c r="P70" s="339"/>
    </row>
    <row r="71" spans="1:16" ht="18" customHeight="1" thickBot="1" x14ac:dyDescent="0.4">
      <c r="A71" s="346"/>
      <c r="B71" s="76" t="s">
        <v>193</v>
      </c>
      <c r="C71" s="359"/>
      <c r="D71" s="359"/>
      <c r="E71" s="359"/>
      <c r="F71" s="359"/>
      <c r="G71" s="359"/>
      <c r="H71" s="359"/>
      <c r="I71" s="360"/>
      <c r="J71" s="334"/>
      <c r="K71" s="337"/>
      <c r="L71" s="363"/>
      <c r="M71" s="113"/>
      <c r="N71" s="114"/>
      <c r="O71" s="115"/>
      <c r="P71" s="340"/>
    </row>
    <row r="72" spans="1:16" ht="18" customHeight="1" x14ac:dyDescent="0.35">
      <c r="A72" s="344">
        <v>6</v>
      </c>
      <c r="B72" s="341"/>
      <c r="C72" s="342"/>
      <c r="D72" s="342"/>
      <c r="E72" s="342"/>
      <c r="F72" s="342"/>
      <c r="G72" s="342"/>
      <c r="H72" s="342"/>
      <c r="I72" s="343"/>
      <c r="J72" s="332" t="str">
        <f>IF(OR(B72="",B73=""),"B","P")</f>
        <v>B</v>
      </c>
      <c r="K72" s="335"/>
      <c r="L72" s="361"/>
      <c r="M72" s="107"/>
      <c r="N72" s="108"/>
      <c r="O72" s="109"/>
      <c r="P72" s="338" t="str">
        <f>IF(OR(K72="",L72=""),"B","P")</f>
        <v>B</v>
      </c>
    </row>
    <row r="73" spans="1:16" ht="18" customHeight="1" x14ac:dyDescent="0.35">
      <c r="A73" s="345"/>
      <c r="B73" s="350"/>
      <c r="C73" s="351"/>
      <c r="D73" s="351"/>
      <c r="E73" s="351"/>
      <c r="F73" s="351"/>
      <c r="G73" s="351"/>
      <c r="H73" s="351"/>
      <c r="I73" s="75" t="str">
        <f>IF(B73="","",HYPERLINK(VLOOKUP(B73,'Références taux et max'!$B:$C,2,FALSE),"i"))</f>
        <v/>
      </c>
      <c r="J73" s="333"/>
      <c r="K73" s="336"/>
      <c r="L73" s="362"/>
      <c r="M73" s="110">
        <f>+K72*L72</f>
        <v>0</v>
      </c>
      <c r="N73" s="111" t="str">
        <f>IFERROR(IF(OR(O15="OUI",O16="OUI"),VLOOKUP(B73,'Références taux et max'!B:H,7,FALSE),VLOOKUP(B73,'Références taux et max'!B:D,3,FALSE))," ")</f>
        <v xml:space="preserve"> </v>
      </c>
      <c r="O73" s="112" t="str">
        <f>IF(B73="","",IF(OR(O15="OUI",O16="OUI"),MIN(M73*N73,VLOOKUP(B73,'Références taux et max'!$B:$I,8,FALSE)-SUMIF($B$58:B72,B73,$O$58:O72)),MIN(M73*N73,VLOOKUP(B73,'Références taux et max'!$B:$I,4,FALSE)-SUMIF($B$58:B72,B73,$O$58:O72))))</f>
        <v/>
      </c>
      <c r="P73" s="339"/>
    </row>
    <row r="74" spans="1:16" ht="18" customHeight="1" thickBot="1" x14ac:dyDescent="0.4">
      <c r="A74" s="346"/>
      <c r="B74" s="76" t="s">
        <v>193</v>
      </c>
      <c r="C74" s="359"/>
      <c r="D74" s="359"/>
      <c r="E74" s="359"/>
      <c r="F74" s="359"/>
      <c r="G74" s="359"/>
      <c r="H74" s="359"/>
      <c r="I74" s="360"/>
      <c r="J74" s="334"/>
      <c r="K74" s="337"/>
      <c r="L74" s="363"/>
      <c r="M74" s="113"/>
      <c r="N74" s="114"/>
      <c r="O74" s="115"/>
      <c r="P74" s="340"/>
    </row>
    <row r="75" spans="1:16" ht="18" customHeight="1" x14ac:dyDescent="0.35">
      <c r="A75" s="344">
        <v>7</v>
      </c>
      <c r="B75" s="341"/>
      <c r="C75" s="342"/>
      <c r="D75" s="342"/>
      <c r="E75" s="342"/>
      <c r="F75" s="342"/>
      <c r="G75" s="342"/>
      <c r="H75" s="342"/>
      <c r="I75" s="343"/>
      <c r="J75" s="332" t="str">
        <f>IF(OR(B75="",B76=""),"B","P")</f>
        <v>B</v>
      </c>
      <c r="K75" s="335"/>
      <c r="L75" s="361"/>
      <c r="M75" s="107"/>
      <c r="N75" s="108"/>
      <c r="O75" s="109"/>
      <c r="P75" s="338" t="str">
        <f>IF(OR(K75="",L75=""),"B","P")</f>
        <v>B</v>
      </c>
    </row>
    <row r="76" spans="1:16" ht="18" customHeight="1" x14ac:dyDescent="0.35">
      <c r="A76" s="345"/>
      <c r="B76" s="350"/>
      <c r="C76" s="351"/>
      <c r="D76" s="351"/>
      <c r="E76" s="351"/>
      <c r="F76" s="351"/>
      <c r="G76" s="351"/>
      <c r="H76" s="351"/>
      <c r="I76" s="75" t="str">
        <f>IF(B76="","",HYPERLINK(VLOOKUP(B76,'Références taux et max'!$B:$C,2,FALSE),"i"))</f>
        <v/>
      </c>
      <c r="J76" s="333"/>
      <c r="K76" s="336"/>
      <c r="L76" s="362"/>
      <c r="M76" s="110">
        <f>+K75*L75</f>
        <v>0</v>
      </c>
      <c r="N76" s="111" t="str">
        <f>IFERROR(IF(OR(O15="OUI",O16="OUI"),VLOOKUP(B76,'Références taux et max'!B:H,7,FALSE),VLOOKUP(B76,'Références taux et max'!B:D,3,FALSE))," ")</f>
        <v xml:space="preserve"> </v>
      </c>
      <c r="O76" s="112" t="str">
        <f>IF(B76="","",IF(OR(O15="OUI",O16="OUI"),MIN(M76*N76,VLOOKUP(B76,'Références taux et max'!$B:$I,8,FALSE)-SUMIF($B$58:B75,B76,$O$58:O75)),MIN(M76*N76,VLOOKUP(B76,'Références taux et max'!$B:$I,4,FALSE)-SUMIF($B$58:B75,B76,$O$58:O75))))</f>
        <v/>
      </c>
      <c r="P76" s="339"/>
    </row>
    <row r="77" spans="1:16" ht="18" customHeight="1" thickBot="1" x14ac:dyDescent="0.4">
      <c r="A77" s="346"/>
      <c r="B77" s="76" t="s">
        <v>193</v>
      </c>
      <c r="C77" s="359"/>
      <c r="D77" s="359"/>
      <c r="E77" s="359"/>
      <c r="F77" s="359"/>
      <c r="G77" s="359"/>
      <c r="H77" s="359"/>
      <c r="I77" s="360"/>
      <c r="J77" s="334"/>
      <c r="K77" s="337"/>
      <c r="L77" s="363"/>
      <c r="M77" s="113"/>
      <c r="N77" s="114"/>
      <c r="O77" s="115"/>
      <c r="P77" s="340"/>
    </row>
    <row r="78" spans="1:16" ht="18" customHeight="1" x14ac:dyDescent="0.35">
      <c r="A78" s="344">
        <v>8</v>
      </c>
      <c r="B78" s="341"/>
      <c r="C78" s="342"/>
      <c r="D78" s="342"/>
      <c r="E78" s="342"/>
      <c r="F78" s="342"/>
      <c r="G78" s="342"/>
      <c r="H78" s="342"/>
      <c r="I78" s="343"/>
      <c r="J78" s="332" t="str">
        <f>IF(OR(B78="",B79=""),"B","P")</f>
        <v>B</v>
      </c>
      <c r="K78" s="335"/>
      <c r="L78" s="361"/>
      <c r="M78" s="107"/>
      <c r="N78" s="108"/>
      <c r="O78" s="109"/>
      <c r="P78" s="338" t="str">
        <f>IF(OR(K78="",L78=""),"B","P")</f>
        <v>B</v>
      </c>
    </row>
    <row r="79" spans="1:16" ht="18" customHeight="1" x14ac:dyDescent="0.35">
      <c r="A79" s="345"/>
      <c r="B79" s="350"/>
      <c r="C79" s="351"/>
      <c r="D79" s="351"/>
      <c r="E79" s="351"/>
      <c r="F79" s="351"/>
      <c r="G79" s="351"/>
      <c r="H79" s="351"/>
      <c r="I79" s="75" t="str">
        <f>IF(B79="","",HYPERLINK(VLOOKUP(B79,'Références taux et max'!$B:$C,2,FALSE),"i"))</f>
        <v/>
      </c>
      <c r="J79" s="333"/>
      <c r="K79" s="336"/>
      <c r="L79" s="362"/>
      <c r="M79" s="110">
        <f>+K78*L78</f>
        <v>0</v>
      </c>
      <c r="N79" s="111" t="str">
        <f>IFERROR(IF(OR(O15="OUI",O16="OUI"),VLOOKUP(B79,'Références taux et max'!B:H,7,FALSE),VLOOKUP(B79,'Références taux et max'!B:D,3,FALSE))," ")</f>
        <v xml:space="preserve"> </v>
      </c>
      <c r="O79" s="112" t="str">
        <f>IF(B79="","",IF(OR(O15="OUI",O16="OUI"),MIN(M79*N79,VLOOKUP(B79,'Références taux et max'!$B:$I,8,FALSE)-SUMIF($B$58:B78,B79,$O$58:O78)),MIN(M79*N79,VLOOKUP(B79,'Références taux et max'!$B:$I,4,FALSE)-SUMIF($B$58:B78,B79,$O$58:O78))))</f>
        <v/>
      </c>
      <c r="P79" s="339"/>
    </row>
    <row r="80" spans="1:16" ht="18" customHeight="1" thickBot="1" x14ac:dyDescent="0.4">
      <c r="A80" s="346"/>
      <c r="B80" s="76" t="s">
        <v>193</v>
      </c>
      <c r="C80" s="359"/>
      <c r="D80" s="359"/>
      <c r="E80" s="359"/>
      <c r="F80" s="359"/>
      <c r="G80" s="359"/>
      <c r="H80" s="359"/>
      <c r="I80" s="360"/>
      <c r="J80" s="334"/>
      <c r="K80" s="337"/>
      <c r="L80" s="363"/>
      <c r="M80" s="113"/>
      <c r="N80" s="114"/>
      <c r="O80" s="115"/>
      <c r="P80" s="340"/>
    </row>
    <row r="81" spans="1:480" ht="18" customHeight="1" x14ac:dyDescent="0.35">
      <c r="A81" s="344">
        <v>9</v>
      </c>
      <c r="B81" s="341"/>
      <c r="C81" s="342"/>
      <c r="D81" s="342"/>
      <c r="E81" s="342"/>
      <c r="F81" s="342"/>
      <c r="G81" s="342"/>
      <c r="H81" s="342"/>
      <c r="I81" s="343"/>
      <c r="J81" s="332" t="str">
        <f>IF(OR(B81="",B82=""),"B","P")</f>
        <v>B</v>
      </c>
      <c r="K81" s="335"/>
      <c r="L81" s="361"/>
      <c r="M81" s="107"/>
      <c r="N81" s="108"/>
      <c r="O81" s="109"/>
      <c r="P81" s="338" t="str">
        <f>IF(OR(K81="",L81=""),"B","P")</f>
        <v>B</v>
      </c>
    </row>
    <row r="82" spans="1:480" ht="18" customHeight="1" x14ac:dyDescent="0.35">
      <c r="A82" s="345"/>
      <c r="B82" s="350"/>
      <c r="C82" s="351"/>
      <c r="D82" s="351"/>
      <c r="E82" s="351"/>
      <c r="F82" s="351"/>
      <c r="G82" s="351"/>
      <c r="H82" s="351"/>
      <c r="I82" s="75" t="str">
        <f>IF(B82="","",HYPERLINK(VLOOKUP(B82,'Références taux et max'!$B:$C,2,FALSE),"i"))</f>
        <v/>
      </c>
      <c r="J82" s="333"/>
      <c r="K82" s="336"/>
      <c r="L82" s="362"/>
      <c r="M82" s="110">
        <f>+K81*L81</f>
        <v>0</v>
      </c>
      <c r="N82" s="111" t="str">
        <f>IFERROR(IF(OR(O15="OUI",O16="OUI"),VLOOKUP(B82,'Références taux et max'!B:H,7,FALSE),VLOOKUP(B82,'Références taux et max'!B:D,3,FALSE))," ")</f>
        <v xml:space="preserve"> </v>
      </c>
      <c r="O82" s="112" t="str">
        <f>IF(B82="","",IF(OR(O15="OUI",O16="OUI"),MIN(M82*N82,VLOOKUP(B82,'Références taux et max'!$B:$I,8,FALSE)-SUMIF($B$58:B81,B82,$O$58:O81)),MIN(M82*N82,VLOOKUP(B82,'Références taux et max'!$B:$I,4,FALSE)-SUMIF($B$58:B81,B82,$O$58:O81))))</f>
        <v/>
      </c>
      <c r="P82" s="339"/>
    </row>
    <row r="83" spans="1:480" ht="18" customHeight="1" thickBot="1" x14ac:dyDescent="0.4">
      <c r="A83" s="346"/>
      <c r="B83" s="76" t="s">
        <v>193</v>
      </c>
      <c r="C83" s="359"/>
      <c r="D83" s="359"/>
      <c r="E83" s="359"/>
      <c r="F83" s="359"/>
      <c r="G83" s="359"/>
      <c r="H83" s="359"/>
      <c r="I83" s="360"/>
      <c r="J83" s="334"/>
      <c r="K83" s="337"/>
      <c r="L83" s="363"/>
      <c r="M83" s="113"/>
      <c r="N83" s="114"/>
      <c r="O83" s="115"/>
      <c r="P83" s="340"/>
    </row>
    <row r="84" spans="1:480" ht="18" customHeight="1" x14ac:dyDescent="0.35">
      <c r="A84" s="344">
        <v>10</v>
      </c>
      <c r="B84" s="341"/>
      <c r="C84" s="342"/>
      <c r="D84" s="342"/>
      <c r="E84" s="342"/>
      <c r="F84" s="342"/>
      <c r="G84" s="342"/>
      <c r="H84" s="342"/>
      <c r="I84" s="343"/>
      <c r="J84" s="332" t="str">
        <f>IF(OR(B84="",B85=""),"B","P")</f>
        <v>B</v>
      </c>
      <c r="K84" s="335"/>
      <c r="L84" s="361"/>
      <c r="M84" s="107"/>
      <c r="N84" s="108"/>
      <c r="O84" s="109"/>
      <c r="P84" s="338" t="str">
        <f>IF(OR(K84="",L84=""),"B","P")</f>
        <v>B</v>
      </c>
    </row>
    <row r="85" spans="1:480" ht="18" customHeight="1" x14ac:dyDescent="0.35">
      <c r="A85" s="345"/>
      <c r="B85" s="350"/>
      <c r="C85" s="351"/>
      <c r="D85" s="351"/>
      <c r="E85" s="351"/>
      <c r="F85" s="351"/>
      <c r="G85" s="351"/>
      <c r="H85" s="351"/>
      <c r="I85" s="75" t="str">
        <f>IF(B85="","",HYPERLINK(VLOOKUP(B85,'Références taux et max'!$B:$C,2,FALSE),"i"))</f>
        <v/>
      </c>
      <c r="J85" s="333"/>
      <c r="K85" s="336"/>
      <c r="L85" s="362"/>
      <c r="M85" s="110">
        <f>+K84*L84</f>
        <v>0</v>
      </c>
      <c r="N85" s="111" t="str">
        <f>IFERROR(IF(OR(O15="OUI",O16="OUI"),VLOOKUP(B85,'Références taux et max'!B:H,7,FALSE),VLOOKUP(B85,'Références taux et max'!B:D,3,FALSE))," ")</f>
        <v xml:space="preserve"> </v>
      </c>
      <c r="O85" s="112" t="str">
        <f>IF(B85="","",IF(OR(O15="OUI",O16="OUI"),MIN(M85*N85,VLOOKUP(B85,'Références taux et max'!$B:$I,8,FALSE)-SUMIF($B$58:B84,B85,$O$58:O84)),MIN(M85*N85,VLOOKUP(B85,'Références taux et max'!$B:$I,4,FALSE)-SUMIF($B$58:B84,B85,$O$58:O84))))</f>
        <v/>
      </c>
      <c r="P85" s="339"/>
    </row>
    <row r="86" spans="1:480" ht="18" customHeight="1" thickBot="1" x14ac:dyDescent="0.4">
      <c r="A86" s="346"/>
      <c r="B86" s="76" t="s">
        <v>193</v>
      </c>
      <c r="C86" s="359"/>
      <c r="D86" s="359"/>
      <c r="E86" s="359"/>
      <c r="F86" s="359"/>
      <c r="G86" s="359"/>
      <c r="H86" s="359"/>
      <c r="I86" s="360"/>
      <c r="J86" s="334"/>
      <c r="K86" s="391"/>
      <c r="L86" s="369"/>
      <c r="M86" s="113"/>
      <c r="N86" s="114"/>
      <c r="O86" s="115"/>
      <c r="P86" s="340"/>
    </row>
    <row r="87" spans="1:480" ht="19.75" customHeight="1" thickBot="1" x14ac:dyDescent="0.4">
      <c r="A87" s="86"/>
      <c r="B87" s="227" t="s">
        <v>336</v>
      </c>
      <c r="C87" s="228"/>
      <c r="D87" s="228"/>
      <c r="E87" s="228"/>
      <c r="F87" s="228"/>
      <c r="G87" s="228"/>
      <c r="H87" s="228"/>
      <c r="I87" s="228"/>
      <c r="J87" s="228"/>
      <c r="K87" s="228"/>
      <c r="L87" s="228"/>
      <c r="M87" s="228"/>
      <c r="N87" s="228"/>
      <c r="O87" s="228"/>
      <c r="P87" s="228"/>
    </row>
    <row r="88" spans="1:480" ht="17.5" customHeight="1" thickBot="1" x14ac:dyDescent="0.4">
      <c r="A88" s="344"/>
      <c r="B88" s="198" t="s">
        <v>337</v>
      </c>
      <c r="C88" s="199"/>
      <c r="D88" s="199"/>
      <c r="E88" s="199"/>
      <c r="F88" s="199"/>
      <c r="G88" s="199"/>
      <c r="H88" s="199"/>
      <c r="I88" s="199"/>
      <c r="J88" s="199"/>
      <c r="K88" s="199"/>
      <c r="L88" s="199"/>
      <c r="M88" s="199"/>
      <c r="N88" s="199"/>
      <c r="O88" s="18" t="s">
        <v>42</v>
      </c>
      <c r="P88" s="338" t="str">
        <f>IF(OR(K89="",L89=""),"B","P")</f>
        <v>B</v>
      </c>
    </row>
    <row r="89" spans="1:480" ht="43.75" customHeight="1" thickBot="1" x14ac:dyDescent="0.4">
      <c r="A89" s="346"/>
      <c r="B89" s="143" t="s">
        <v>308</v>
      </c>
      <c r="C89" s="408"/>
      <c r="D89" s="409"/>
      <c r="E89" s="409"/>
      <c r="F89" s="409"/>
      <c r="G89" s="409"/>
      <c r="H89" s="409"/>
      <c r="I89" s="409"/>
      <c r="J89" s="410"/>
      <c r="K89" s="117"/>
      <c r="L89" s="116"/>
      <c r="M89" s="118">
        <f>K89*L89</f>
        <v>0</v>
      </c>
      <c r="N89" s="111">
        <f>IF(AND(OR(O15="NON",O15="NE SAIT PAS"),OR(O16="NON",O16="NE SAIT PAS"),O88="OUI"),15%,0%)</f>
        <v>0</v>
      </c>
      <c r="O89" s="119">
        <f>M89*N89</f>
        <v>0</v>
      </c>
      <c r="P89" s="340"/>
    </row>
    <row r="90" spans="1:480" ht="18" customHeight="1" thickBot="1" x14ac:dyDescent="0.4">
      <c r="A90" s="344"/>
      <c r="B90" s="198" t="s">
        <v>385</v>
      </c>
      <c r="C90" s="199"/>
      <c r="D90" s="199"/>
      <c r="E90" s="199"/>
      <c r="F90" s="199"/>
      <c r="G90" s="199"/>
      <c r="H90" s="199"/>
      <c r="I90" s="199"/>
      <c r="J90" s="199"/>
      <c r="K90" s="199"/>
      <c r="L90" s="199"/>
      <c r="M90" s="199"/>
      <c r="N90" s="199"/>
      <c r="O90" s="18" t="s">
        <v>42</v>
      </c>
      <c r="P90" s="338" t="str">
        <f>IF(OR(K91="",L91=""),"B","P")</f>
        <v>B</v>
      </c>
    </row>
    <row r="91" spans="1:480" ht="43.75" customHeight="1" thickBot="1" x14ac:dyDescent="0.4">
      <c r="A91" s="346"/>
      <c r="B91" s="144" t="s">
        <v>308</v>
      </c>
      <c r="C91" s="411"/>
      <c r="D91" s="412"/>
      <c r="E91" s="412"/>
      <c r="F91" s="412"/>
      <c r="G91" s="412"/>
      <c r="H91" s="412"/>
      <c r="I91" s="412"/>
      <c r="J91" s="413"/>
      <c r="K91" s="120"/>
      <c r="L91" s="121"/>
      <c r="M91" s="118">
        <f>K91*L91</f>
        <v>0</v>
      </c>
      <c r="N91" s="122">
        <f>IF(AND(OR(O15="NON",O15="NE SAIT PAS"),OR(O16="NON",O16="NE SAIT PAS"),O90="OUI"),15%,0%)</f>
        <v>0</v>
      </c>
      <c r="O91" s="119">
        <f>M91*N91</f>
        <v>0</v>
      </c>
      <c r="P91" s="365"/>
    </row>
    <row r="92" spans="1:480" ht="5" customHeight="1" thickBot="1" x14ac:dyDescent="0.4">
      <c r="A92" s="66"/>
      <c r="B92" s="67"/>
      <c r="C92" s="68"/>
      <c r="D92" s="68"/>
      <c r="E92" s="68"/>
      <c r="F92" s="68"/>
      <c r="G92" s="68"/>
      <c r="H92" s="68"/>
      <c r="I92" s="68"/>
      <c r="J92" s="69"/>
      <c r="K92" s="70"/>
      <c r="L92" s="71"/>
      <c r="M92" s="72"/>
      <c r="N92" s="73"/>
      <c r="O92" s="74"/>
      <c r="P92" s="69"/>
    </row>
    <row r="93" spans="1:480" s="31" customFormat="1" ht="18" customHeight="1" x14ac:dyDescent="0.35">
      <c r="A93" s="299" t="s">
        <v>30</v>
      </c>
      <c r="B93" s="300"/>
      <c r="C93" s="300"/>
      <c r="D93" s="300"/>
      <c r="E93" s="300"/>
      <c r="F93" s="300"/>
      <c r="G93" s="300"/>
      <c r="H93" s="300"/>
      <c r="I93" s="300"/>
      <c r="J93" s="300"/>
      <c r="K93" s="300"/>
      <c r="L93" s="300"/>
      <c r="M93" s="301"/>
      <c r="N93" s="123">
        <f>SUM(O26:O44)+SUM(M57:M86)+M49</f>
        <v>0</v>
      </c>
      <c r="O93" s="278"/>
      <c r="P93" s="279"/>
      <c r="R93" s="302"/>
      <c r="S93" s="302"/>
      <c r="T93" s="302"/>
      <c r="U93"/>
      <c r="V93"/>
      <c r="W93"/>
      <c r="X93"/>
      <c r="Y93"/>
      <c r="Z93"/>
      <c r="AA93"/>
      <c r="AB93"/>
      <c r="AC93"/>
      <c r="AD93"/>
      <c r="AE93"/>
      <c r="A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row>
    <row r="94" spans="1:480" s="31" customFormat="1" ht="18" customHeight="1" x14ac:dyDescent="0.35">
      <c r="A94" s="275" t="s">
        <v>31</v>
      </c>
      <c r="B94" s="276"/>
      <c r="C94" s="276"/>
      <c r="D94" s="276"/>
      <c r="E94" s="276"/>
      <c r="F94" s="276"/>
      <c r="G94" s="276"/>
      <c r="H94" s="276"/>
      <c r="I94" s="276"/>
      <c r="J94" s="276"/>
      <c r="K94" s="276"/>
      <c r="L94" s="276"/>
      <c r="M94" s="277"/>
      <c r="N94" s="124">
        <f>IF(N4="",,N93*0.05)</f>
        <v>0</v>
      </c>
      <c r="O94" s="280"/>
      <c r="P94" s="281"/>
      <c r="R94" s="302"/>
      <c r="S94" s="302"/>
      <c r="T94" s="302"/>
      <c r="U94"/>
      <c r="V94"/>
      <c r="W94"/>
      <c r="X94"/>
      <c r="Y94"/>
      <c r="Z94"/>
      <c r="AA94"/>
      <c r="AB94"/>
      <c r="AC94"/>
      <c r="AD94"/>
      <c r="AE94"/>
      <c r="A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row>
    <row r="95" spans="1:480" s="31" customFormat="1" ht="18" customHeight="1" thickBot="1" x14ac:dyDescent="0.4">
      <c r="A95" s="275" t="s">
        <v>32</v>
      </c>
      <c r="B95" s="276"/>
      <c r="C95" s="276"/>
      <c r="D95" s="276"/>
      <c r="E95" s="276"/>
      <c r="F95" s="276"/>
      <c r="G95" s="276"/>
      <c r="H95" s="276"/>
      <c r="I95" s="276"/>
      <c r="J95" s="276"/>
      <c r="K95" s="276"/>
      <c r="L95" s="276"/>
      <c r="M95" s="277"/>
      <c r="N95" s="124">
        <f>IF(N5="",,N93*0.09975)</f>
        <v>0</v>
      </c>
      <c r="O95" s="280"/>
      <c r="P95" s="281"/>
      <c r="R95" s="302"/>
      <c r="S95" s="302"/>
      <c r="T95" s="302"/>
      <c r="U95"/>
      <c r="V95"/>
      <c r="W95"/>
      <c r="X95"/>
      <c r="Y95"/>
      <c r="Z95"/>
      <c r="AA95"/>
      <c r="AB95"/>
      <c r="AC95"/>
      <c r="AD95"/>
      <c r="AE95"/>
      <c r="A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row>
    <row r="96" spans="1:480" s="31" customFormat="1" ht="12" hidden="1" customHeight="1" thickBot="1" x14ac:dyDescent="0.4">
      <c r="A96" s="275" t="s">
        <v>33</v>
      </c>
      <c r="B96" s="276"/>
      <c r="C96" s="276"/>
      <c r="D96" s="276"/>
      <c r="E96" s="276"/>
      <c r="F96" s="276"/>
      <c r="G96" s="276"/>
      <c r="H96" s="276"/>
      <c r="I96" s="276"/>
      <c r="J96" s="276"/>
      <c r="K96" s="276"/>
      <c r="L96" s="276"/>
      <c r="M96" s="277"/>
      <c r="N96" s="125">
        <f>SUM(N93:N95)</f>
        <v>0</v>
      </c>
      <c r="O96" s="282"/>
      <c r="P96" s="283"/>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row>
    <row r="97" spans="1:212" ht="33" customHeight="1" thickBot="1" x14ac:dyDescent="0.4">
      <c r="A97" s="275" t="s">
        <v>352</v>
      </c>
      <c r="B97" s="276"/>
      <c r="C97" s="276"/>
      <c r="D97" s="276"/>
      <c r="E97" s="276"/>
      <c r="F97" s="276"/>
      <c r="G97" s="276"/>
      <c r="H97" s="276"/>
      <c r="I97" s="276"/>
      <c r="J97" s="276"/>
      <c r="K97" s="276"/>
      <c r="L97" s="276"/>
      <c r="M97" s="277"/>
      <c r="N97" s="126"/>
      <c r="O97" s="389">
        <f>IFERROR(SUM(O57:O91)+N49,"")</f>
        <v>0</v>
      </c>
      <c r="P97" s="390"/>
      <c r="Q97" s="51"/>
      <c r="R97" s="302"/>
      <c r="S97" s="302"/>
      <c r="T97" s="302"/>
    </row>
    <row r="98" spans="1:212" ht="18" customHeight="1" thickBot="1" x14ac:dyDescent="0.4">
      <c r="A98" s="354" t="s">
        <v>63</v>
      </c>
      <c r="B98" s="355"/>
      <c r="C98" s="355"/>
      <c r="D98" s="355"/>
      <c r="E98" s="355"/>
      <c r="F98" s="355"/>
      <c r="G98" s="355"/>
      <c r="H98" s="355"/>
      <c r="I98" s="355"/>
      <c r="J98" s="355"/>
      <c r="K98" s="355"/>
      <c r="L98" s="355"/>
      <c r="M98" s="356"/>
      <c r="N98" s="127">
        <f>IFERROR(+N96-O97,"")</f>
        <v>0</v>
      </c>
      <c r="O98" s="357"/>
      <c r="P98" s="358"/>
    </row>
    <row r="99" spans="1:212" ht="14.4" customHeight="1" thickBot="1" x14ac:dyDescent="0.4">
      <c r="R99" s="302"/>
      <c r="S99" s="302"/>
      <c r="T99" s="302"/>
    </row>
    <row r="100" spans="1:212" ht="14" customHeight="1" x14ac:dyDescent="0.35">
      <c r="A100" s="366" t="s">
        <v>6</v>
      </c>
      <c r="B100" s="367"/>
      <c r="C100" s="367"/>
      <c r="D100" s="367"/>
      <c r="E100" s="367"/>
      <c r="F100" s="367"/>
      <c r="G100" s="367"/>
      <c r="H100" s="367"/>
      <c r="I100" s="367"/>
      <c r="J100" s="367"/>
      <c r="K100" s="367"/>
      <c r="L100" s="367"/>
      <c r="M100" s="367"/>
      <c r="N100" s="367"/>
      <c r="O100" s="367"/>
      <c r="P100" s="368"/>
      <c r="R100" s="302"/>
      <c r="S100" s="302"/>
      <c r="T100" s="302"/>
    </row>
    <row r="101" spans="1:212" ht="18.649999999999999" customHeight="1" x14ac:dyDescent="0.35">
      <c r="A101" s="267" t="s">
        <v>67</v>
      </c>
      <c r="B101" s="268"/>
      <c r="C101" s="268"/>
      <c r="D101" s="268"/>
      <c r="E101" s="128"/>
      <c r="F101" s="364" t="s">
        <v>162</v>
      </c>
      <c r="G101" s="364"/>
      <c r="H101" s="364"/>
      <c r="I101" s="364"/>
      <c r="J101" s="364"/>
      <c r="K101" s="364"/>
      <c r="L101" s="130" t="s">
        <v>163</v>
      </c>
      <c r="M101" s="131" t="s">
        <v>164</v>
      </c>
      <c r="N101" s="130" t="s">
        <v>163</v>
      </c>
      <c r="O101" s="348" t="s">
        <v>161</v>
      </c>
      <c r="P101" s="349"/>
      <c r="R101" s="302"/>
      <c r="S101" s="302"/>
      <c r="T101" s="302"/>
    </row>
    <row r="102" spans="1:212" ht="19.25" customHeight="1" x14ac:dyDescent="0.35">
      <c r="A102" s="267" t="s">
        <v>65</v>
      </c>
      <c r="B102" s="268"/>
      <c r="C102" s="268"/>
      <c r="D102" s="268"/>
      <c r="E102" s="129"/>
      <c r="F102" s="129"/>
      <c r="G102" s="129"/>
      <c r="H102" s="129"/>
      <c r="I102" s="129"/>
      <c r="J102" s="129"/>
      <c r="K102" s="129"/>
      <c r="L102" s="129"/>
      <c r="M102" s="131"/>
      <c r="N102" s="131"/>
      <c r="O102" s="131"/>
      <c r="P102" s="132"/>
      <c r="R102" s="31"/>
      <c r="S102" s="31"/>
      <c r="T102" s="31"/>
    </row>
    <row r="103" spans="1:212" s="32" customFormat="1" ht="47.4" customHeight="1" thickBot="1" x14ac:dyDescent="0.4">
      <c r="A103" s="293" t="s">
        <v>66</v>
      </c>
      <c r="B103" s="294"/>
      <c r="C103" s="295"/>
      <c r="D103" s="269"/>
      <c r="E103" s="270"/>
      <c r="F103" s="270"/>
      <c r="G103" s="270"/>
      <c r="H103" s="270"/>
      <c r="I103" s="270"/>
      <c r="J103" s="270"/>
      <c r="K103" s="270"/>
      <c r="L103" s="270"/>
      <c r="M103" s="270"/>
      <c r="N103" s="270"/>
      <c r="O103" s="270"/>
      <c r="P103" s="271"/>
      <c r="R103" s="302"/>
      <c r="S103" s="302"/>
      <c r="T103" s="302"/>
      <c r="AB103" s="32" t="s">
        <v>41</v>
      </c>
    </row>
    <row r="104" spans="1:212" s="32" customFormat="1" ht="13.75" customHeight="1" x14ac:dyDescent="0.35">
      <c r="A104" s="142"/>
      <c r="B104" s="142"/>
      <c r="C104" s="142"/>
      <c r="D104" s="149"/>
      <c r="E104" s="149"/>
      <c r="F104" s="149"/>
      <c r="G104" s="149"/>
      <c r="H104" s="149"/>
      <c r="I104" s="149"/>
      <c r="J104" s="149"/>
      <c r="K104" s="149"/>
      <c r="L104" s="149"/>
      <c r="M104" s="149"/>
      <c r="N104" s="149"/>
      <c r="O104" s="149"/>
      <c r="P104" s="149"/>
      <c r="R104" s="98"/>
      <c r="S104" s="98"/>
      <c r="T104" s="98"/>
      <c r="AB104" s="32" t="s">
        <v>42</v>
      </c>
    </row>
    <row r="105" spans="1:212" s="32" customFormat="1" ht="36" customHeight="1" x14ac:dyDescent="0.35">
      <c r="A105" s="347" t="s">
        <v>90</v>
      </c>
      <c r="B105" s="347"/>
      <c r="C105" s="347"/>
      <c r="D105" s="347"/>
      <c r="E105" s="347"/>
      <c r="F105" s="347"/>
      <c r="G105" s="347"/>
      <c r="H105" s="347"/>
      <c r="I105" s="347"/>
      <c r="J105" s="347"/>
      <c r="K105" s="347"/>
      <c r="L105" s="347"/>
      <c r="M105" s="347"/>
      <c r="N105" s="347"/>
      <c r="O105" s="347"/>
      <c r="P105" s="347"/>
      <c r="R105" s="302"/>
      <c r="S105" s="302"/>
      <c r="T105" s="302"/>
      <c r="AB105" s="32" t="s">
        <v>379</v>
      </c>
    </row>
    <row r="106" spans="1:212" s="32" customFormat="1" ht="30" customHeight="1" x14ac:dyDescent="0.35">
      <c r="A106" s="133"/>
      <c r="B106" s="134"/>
      <c r="C106" s="134"/>
      <c r="D106" s="134"/>
      <c r="E106" s="134"/>
      <c r="F106" s="134"/>
      <c r="G106" s="134"/>
      <c r="H106" s="134"/>
      <c r="I106" s="134"/>
      <c r="J106" s="134"/>
      <c r="K106" s="133"/>
      <c r="L106" s="133"/>
      <c r="M106" s="133"/>
      <c r="N106" s="286" t="s">
        <v>372</v>
      </c>
      <c r="O106" s="286"/>
      <c r="P106" s="286"/>
      <c r="R106" s="302"/>
      <c r="S106" s="302"/>
      <c r="T106" s="302"/>
    </row>
    <row r="107" spans="1:212" s="79" customFormat="1" ht="30" customHeight="1" x14ac:dyDescent="0.35">
      <c r="A107" s="133"/>
      <c r="B107" s="134"/>
      <c r="C107" s="134"/>
      <c r="D107" s="134"/>
      <c r="E107" s="134"/>
      <c r="F107" s="134"/>
      <c r="G107" s="134"/>
      <c r="H107" s="134"/>
      <c r="I107" s="134"/>
      <c r="J107" s="134"/>
      <c r="K107" s="133"/>
      <c r="L107" s="133"/>
      <c r="M107" s="133"/>
      <c r="N107" s="286" t="s">
        <v>373</v>
      </c>
      <c r="O107" s="286"/>
      <c r="P107" s="286"/>
      <c r="Q107"/>
      <c r="R107" s="302"/>
      <c r="S107" s="302"/>
      <c r="T107" s="302"/>
      <c r="U107"/>
      <c r="V107"/>
      <c r="W107"/>
      <c r="X107"/>
      <c r="Y107"/>
      <c r="Z107"/>
      <c r="AA107"/>
      <c r="AB107" t="s">
        <v>359</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row>
    <row r="108" spans="1:212" ht="18" customHeight="1" x14ac:dyDescent="0.35">
      <c r="A108" s="133"/>
      <c r="B108" s="134"/>
      <c r="C108" s="134"/>
      <c r="D108" s="134"/>
      <c r="E108" s="134"/>
      <c r="F108" s="134"/>
      <c r="G108" s="134"/>
      <c r="H108" s="134"/>
      <c r="I108" s="134"/>
      <c r="J108" s="134"/>
      <c r="K108" s="133"/>
      <c r="L108" s="133"/>
      <c r="M108" s="133"/>
      <c r="N108" s="133"/>
      <c r="O108" s="134"/>
      <c r="P108" s="135"/>
      <c r="AB108" t="s">
        <v>360</v>
      </c>
    </row>
    <row r="109" spans="1:212" s="32" customFormat="1" ht="6.65" customHeight="1" thickBot="1" x14ac:dyDescent="0.4">
      <c r="A109"/>
      <c r="B109" s="51"/>
      <c r="C109" s="51"/>
      <c r="D109" s="51"/>
      <c r="E109" s="51"/>
      <c r="F109" s="51"/>
      <c r="G109" s="51"/>
      <c r="H109" s="51"/>
      <c r="I109" s="51"/>
      <c r="J109" s="51"/>
      <c r="K109"/>
      <c r="L109"/>
      <c r="M109"/>
      <c r="N109"/>
      <c r="O109" s="51"/>
      <c r="P109" s="29"/>
      <c r="R109"/>
      <c r="S109"/>
      <c r="T109"/>
      <c r="AB109" t="s">
        <v>361</v>
      </c>
    </row>
    <row r="110" spans="1:212" s="32" customFormat="1" ht="16.75" customHeight="1" thickBot="1" x14ac:dyDescent="0.4">
      <c r="A110"/>
      <c r="B110" s="51"/>
      <c r="C110" s="51"/>
      <c r="D110" s="51"/>
      <c r="E110" s="51"/>
      <c r="F110" s="51"/>
      <c r="G110" s="51"/>
      <c r="H110" s="51"/>
      <c r="I110" s="51"/>
      <c r="J110" s="51"/>
      <c r="K110"/>
      <c r="L110"/>
      <c r="M110"/>
      <c r="N110"/>
      <c r="O110" s="51"/>
      <c r="P110" s="29"/>
      <c r="R110" s="296" t="s">
        <v>7</v>
      </c>
      <c r="S110" s="297"/>
      <c r="T110" s="298"/>
    </row>
    <row r="111" spans="1:212" s="32" customFormat="1" ht="164.4" customHeight="1" x14ac:dyDescent="0.35">
      <c r="B111" s="52"/>
      <c r="C111" s="52"/>
      <c r="D111" s="52"/>
      <c r="E111" s="52"/>
      <c r="F111" s="52"/>
      <c r="G111" s="52"/>
      <c r="H111" s="52"/>
      <c r="I111" s="52"/>
      <c r="J111" s="52"/>
      <c r="O111" s="52"/>
      <c r="P111" s="53"/>
      <c r="R111" s="290" t="s">
        <v>343</v>
      </c>
      <c r="S111" s="291"/>
      <c r="T111" s="292"/>
      <c r="AB111"/>
    </row>
    <row r="112" spans="1:212" s="32" customFormat="1" ht="252" customHeight="1" x14ac:dyDescent="0.35">
      <c r="B112" s="52"/>
      <c r="C112" s="52"/>
      <c r="D112" s="52"/>
      <c r="E112" s="52"/>
      <c r="F112" s="52"/>
      <c r="G112" s="52"/>
      <c r="H112" s="52"/>
      <c r="I112" s="52"/>
      <c r="J112" s="52"/>
      <c r="O112" s="52"/>
      <c r="P112" s="53"/>
      <c r="R112" s="261" t="s">
        <v>344</v>
      </c>
      <c r="S112" s="262"/>
      <c r="T112" s="263"/>
      <c r="AB112"/>
    </row>
    <row r="113" spans="1:212" s="32" customFormat="1" ht="286.25" customHeight="1" x14ac:dyDescent="0.35">
      <c r="B113" s="52"/>
      <c r="C113" s="52"/>
      <c r="D113" s="52"/>
      <c r="E113" s="52"/>
      <c r="F113" s="52"/>
      <c r="G113" s="52"/>
      <c r="H113" s="52"/>
      <c r="I113" s="52"/>
      <c r="J113" s="52"/>
      <c r="O113" s="52"/>
      <c r="P113" s="53"/>
      <c r="R113" s="261" t="s">
        <v>345</v>
      </c>
      <c r="S113" s="262"/>
      <c r="T113" s="263"/>
      <c r="AB113" t="s">
        <v>359</v>
      </c>
    </row>
    <row r="114" spans="1:212" s="32" customFormat="1" ht="207.65" customHeight="1" x14ac:dyDescent="0.35">
      <c r="A114"/>
      <c r="B114" s="51"/>
      <c r="C114" s="51"/>
      <c r="D114" s="51"/>
      <c r="E114" s="51"/>
      <c r="F114" s="51"/>
      <c r="G114" s="51"/>
      <c r="H114" s="51"/>
      <c r="I114" s="51"/>
      <c r="J114" s="51"/>
      <c r="K114"/>
      <c r="L114"/>
      <c r="M114"/>
      <c r="N114"/>
      <c r="O114" s="51"/>
      <c r="P114" s="54"/>
      <c r="R114" s="261" t="s">
        <v>351</v>
      </c>
      <c r="S114" s="262"/>
      <c r="T114" s="263"/>
      <c r="AB114" t="s">
        <v>362</v>
      </c>
    </row>
    <row r="115" spans="1:212" s="32" customFormat="1" ht="175.75" customHeight="1" x14ac:dyDescent="0.35">
      <c r="A115"/>
      <c r="B115" s="51"/>
      <c r="C115" s="51"/>
      <c r="D115" s="51"/>
      <c r="E115" s="51"/>
      <c r="F115" s="51"/>
      <c r="G115" s="51"/>
      <c r="H115" s="51"/>
      <c r="I115" s="51"/>
      <c r="J115" s="51"/>
      <c r="K115"/>
      <c r="L115"/>
      <c r="M115"/>
      <c r="N115"/>
      <c r="O115" s="51"/>
      <c r="P115" s="54"/>
      <c r="R115" s="264" t="s">
        <v>350</v>
      </c>
      <c r="S115" s="265"/>
      <c r="T115" s="266"/>
      <c r="AB115" t="s">
        <v>361</v>
      </c>
    </row>
    <row r="116" spans="1:212" s="32" customFormat="1" ht="20.149999999999999" customHeight="1" x14ac:dyDescent="0.35">
      <c r="A116"/>
      <c r="B116" s="51"/>
      <c r="C116" s="51"/>
      <c r="D116" s="51"/>
      <c r="E116" s="51"/>
      <c r="F116" s="51"/>
      <c r="G116" s="51"/>
      <c r="H116" s="51"/>
      <c r="I116" s="51"/>
      <c r="J116" s="51"/>
      <c r="K116"/>
      <c r="L116"/>
      <c r="M116"/>
      <c r="N116"/>
      <c r="O116" s="51"/>
      <c r="P116" s="54"/>
      <c r="R116" s="148"/>
      <c r="S116" s="379" t="s">
        <v>368</v>
      </c>
      <c r="T116" s="380"/>
    </row>
    <row r="117" spans="1:212" s="32" customFormat="1" ht="24.65" customHeight="1" thickBot="1" x14ac:dyDescent="0.4">
      <c r="A117"/>
      <c r="B117" s="51"/>
      <c r="C117" s="51"/>
      <c r="D117" s="51"/>
      <c r="E117" s="51"/>
      <c r="F117" s="51"/>
      <c r="G117" s="51"/>
      <c r="H117" s="51"/>
      <c r="I117" s="51"/>
      <c r="J117" s="51"/>
      <c r="K117"/>
      <c r="L117"/>
      <c r="M117"/>
      <c r="N117"/>
      <c r="O117" s="51"/>
      <c r="P117" s="54"/>
      <c r="R117" s="80"/>
      <c r="S117" s="381" t="s">
        <v>369</v>
      </c>
      <c r="T117" s="382"/>
      <c r="U117" s="52"/>
    </row>
    <row r="118" spans="1:212" s="32" customFormat="1" ht="22.75" customHeight="1" thickBot="1" x14ac:dyDescent="0.4">
      <c r="A118"/>
      <c r="B118" s="51"/>
      <c r="C118" s="51"/>
      <c r="D118" s="51"/>
      <c r="E118" s="51"/>
      <c r="F118" s="51"/>
      <c r="G118" s="51"/>
      <c r="H118" s="51"/>
      <c r="I118" s="51"/>
      <c r="J118" s="51"/>
      <c r="K118"/>
      <c r="L118"/>
      <c r="M118"/>
      <c r="N118"/>
      <c r="O118" s="51"/>
      <c r="P118" s="54"/>
      <c r="S118" s="153"/>
      <c r="T118" s="153"/>
    </row>
    <row r="119" spans="1:212" s="32" customFormat="1" ht="409" customHeight="1" x14ac:dyDescent="0.3">
      <c r="B119" s="52"/>
      <c r="C119" s="52"/>
      <c r="D119" s="52"/>
      <c r="E119" s="52"/>
      <c r="F119" s="52"/>
      <c r="G119" s="52"/>
      <c r="H119" s="52"/>
      <c r="I119" s="52"/>
      <c r="J119" s="52"/>
      <c r="O119" s="52"/>
      <c r="P119" s="55"/>
      <c r="R119" s="383" t="s">
        <v>349</v>
      </c>
      <c r="S119" s="384"/>
      <c r="T119" s="385"/>
    </row>
    <row r="120" spans="1:212" s="32" customFormat="1" ht="105" customHeight="1" thickBot="1" x14ac:dyDescent="0.35">
      <c r="B120" s="52"/>
      <c r="C120" s="52"/>
      <c r="D120" s="52"/>
      <c r="E120" s="52"/>
      <c r="F120" s="52"/>
      <c r="G120" s="52"/>
      <c r="H120" s="52"/>
      <c r="I120" s="52"/>
      <c r="J120" s="52"/>
      <c r="O120" s="52"/>
      <c r="P120" s="55"/>
      <c r="R120" s="386"/>
      <c r="S120" s="387"/>
      <c r="T120" s="388"/>
    </row>
    <row r="121" spans="1:212" s="58" customFormat="1" ht="28.25" customHeight="1" x14ac:dyDescent="0.3">
      <c r="A121" s="32"/>
      <c r="B121" s="52"/>
      <c r="C121" s="52"/>
      <c r="D121" s="52"/>
      <c r="E121" s="52"/>
      <c r="F121" s="52"/>
      <c r="G121" s="52"/>
      <c r="H121" s="52"/>
      <c r="I121" s="52"/>
      <c r="J121" s="52"/>
      <c r="K121" s="32"/>
      <c r="L121" s="32"/>
      <c r="M121" s="32"/>
      <c r="N121" s="32"/>
      <c r="O121" s="52"/>
      <c r="P121" s="53"/>
      <c r="Q121" s="32"/>
      <c r="R121" s="373" t="s">
        <v>357</v>
      </c>
      <c r="S121" s="374"/>
      <c r="T121" s="375"/>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row>
    <row r="122" spans="1:212" ht="37.75" customHeight="1" x14ac:dyDescent="0.35">
      <c r="A122" s="32"/>
      <c r="B122" s="52"/>
      <c r="C122" s="52"/>
      <c r="D122" s="52"/>
      <c r="E122" s="52"/>
      <c r="F122" s="52"/>
      <c r="G122" s="52"/>
      <c r="H122" s="52"/>
      <c r="I122" s="52"/>
      <c r="J122" s="52"/>
      <c r="K122" s="32"/>
      <c r="L122" s="32"/>
      <c r="M122" s="32"/>
      <c r="N122" s="32"/>
      <c r="O122" s="52"/>
      <c r="P122" s="53"/>
      <c r="R122" s="370" t="str">
        <f>CONCATENATE(AB107," ",$F$10," ",AB108)</f>
        <v>Je, soussigné(e),    en mon nom personnel ou en qualité de répondant dûment autorisé de l'entreprise identifiée au présent contrat, consens à ce que le dispensateur également identifié au présent contrat :</v>
      </c>
      <c r="S122" s="371"/>
      <c r="T122" s="372"/>
    </row>
    <row r="123" spans="1:212" s="32" customFormat="1" ht="19.75" customHeight="1" x14ac:dyDescent="0.35">
      <c r="B123" s="52"/>
      <c r="C123" s="52"/>
      <c r="D123" s="52"/>
      <c r="E123" s="52"/>
      <c r="F123" s="52"/>
      <c r="G123" s="52"/>
      <c r="H123" s="52"/>
      <c r="I123" s="52"/>
      <c r="J123" s="52"/>
      <c r="O123" s="52"/>
      <c r="P123" s="53"/>
      <c r="R123" s="376" t="s">
        <v>346</v>
      </c>
      <c r="S123" s="377"/>
      <c r="T123" s="378"/>
    </row>
    <row r="124" spans="1:212" ht="15.65" customHeight="1" x14ac:dyDescent="0.35">
      <c r="A124" s="32"/>
      <c r="B124" s="52"/>
      <c r="C124" s="52"/>
      <c r="D124" s="52"/>
      <c r="E124" s="52"/>
      <c r="F124" s="52"/>
      <c r="G124" s="52"/>
      <c r="H124" s="52"/>
      <c r="I124" s="52"/>
      <c r="J124" s="52"/>
      <c r="K124" s="32"/>
      <c r="L124" s="32"/>
      <c r="M124" s="32"/>
      <c r="N124" s="32"/>
      <c r="O124" s="52"/>
      <c r="P124" s="53"/>
      <c r="R124" s="136" t="s">
        <v>11</v>
      </c>
      <c r="S124" s="284" t="s">
        <v>8</v>
      </c>
      <c r="T124" s="285"/>
    </row>
    <row r="125" spans="1:212" s="56" customFormat="1" ht="15.65" customHeight="1" x14ac:dyDescent="0.3">
      <c r="A125" s="32"/>
      <c r="B125" s="52"/>
      <c r="C125" s="52"/>
      <c r="D125" s="52"/>
      <c r="E125" s="52"/>
      <c r="F125" s="52"/>
      <c r="G125" s="52"/>
      <c r="H125" s="52"/>
      <c r="I125" s="52"/>
      <c r="J125" s="52"/>
      <c r="K125" s="32"/>
      <c r="L125" s="32"/>
      <c r="M125" s="32"/>
      <c r="N125" s="32"/>
      <c r="O125" s="52"/>
      <c r="P125" s="53"/>
      <c r="R125" s="136" t="s">
        <v>9</v>
      </c>
      <c r="S125" s="284" t="s">
        <v>10</v>
      </c>
      <c r="T125" s="285"/>
    </row>
    <row r="126" spans="1:212" s="32" customFormat="1" ht="42.65" customHeight="1" x14ac:dyDescent="0.3">
      <c r="B126" s="52"/>
      <c r="C126" s="52"/>
      <c r="D126" s="52"/>
      <c r="E126" s="52"/>
      <c r="F126" s="52"/>
      <c r="G126" s="52"/>
      <c r="H126" s="52"/>
      <c r="I126" s="52"/>
      <c r="J126" s="52"/>
      <c r="O126" s="52"/>
      <c r="P126" s="53"/>
      <c r="R126" s="370" t="s">
        <v>347</v>
      </c>
      <c r="S126" s="371"/>
      <c r="T126" s="372"/>
    </row>
    <row r="127" spans="1:212" s="32" customFormat="1" ht="15.65" customHeight="1" x14ac:dyDescent="0.3">
      <c r="B127" s="52"/>
      <c r="C127" s="52"/>
      <c r="D127" s="52"/>
      <c r="E127" s="52"/>
      <c r="F127" s="52"/>
      <c r="G127" s="52"/>
      <c r="H127" s="52"/>
      <c r="I127" s="52"/>
      <c r="J127" s="52"/>
      <c r="O127" s="52"/>
      <c r="P127" s="53"/>
      <c r="R127" s="136" t="s">
        <v>11</v>
      </c>
      <c r="S127" s="262" t="s">
        <v>366</v>
      </c>
      <c r="T127" s="263"/>
    </row>
    <row r="128" spans="1:212" ht="15.65" customHeight="1" x14ac:dyDescent="0.35">
      <c r="A128" s="32"/>
      <c r="B128" s="52"/>
      <c r="C128" s="52"/>
      <c r="D128" s="52"/>
      <c r="E128" s="52"/>
      <c r="F128" s="52"/>
      <c r="G128" s="52"/>
      <c r="H128" s="52"/>
      <c r="I128" s="52"/>
      <c r="J128" s="52"/>
      <c r="K128" s="32"/>
      <c r="L128" s="32"/>
      <c r="M128" s="32"/>
      <c r="N128" s="32"/>
      <c r="O128" s="52"/>
      <c r="P128" s="55"/>
      <c r="R128" s="136" t="s">
        <v>13</v>
      </c>
      <c r="S128" s="262" t="s">
        <v>12</v>
      </c>
      <c r="T128" s="263"/>
    </row>
    <row r="129" spans="1:20" ht="15.65" customHeight="1" x14ac:dyDescent="0.35">
      <c r="A129" s="32"/>
      <c r="B129" s="52"/>
      <c r="C129" s="52"/>
      <c r="D129" s="52"/>
      <c r="E129" s="52"/>
      <c r="F129" s="52"/>
      <c r="G129" s="52"/>
      <c r="H129" s="52"/>
      <c r="I129" s="52"/>
      <c r="J129" s="52"/>
      <c r="K129" s="32"/>
      <c r="L129" s="32"/>
      <c r="M129" s="32"/>
      <c r="N129" s="32"/>
      <c r="O129" s="52"/>
      <c r="P129" s="55"/>
      <c r="R129" s="136" t="s">
        <v>363</v>
      </c>
      <c r="S129" s="284" t="s">
        <v>14</v>
      </c>
      <c r="T129" s="285"/>
    </row>
    <row r="130" spans="1:20" ht="31.75" customHeight="1" x14ac:dyDescent="0.35">
      <c r="P130" s="54"/>
      <c r="R130" s="136" t="s">
        <v>367</v>
      </c>
      <c r="S130" s="262"/>
      <c r="T130" s="263"/>
    </row>
    <row r="131" spans="1:20" ht="74.400000000000006" customHeight="1" thickBot="1" x14ac:dyDescent="0.4">
      <c r="A131" s="32"/>
      <c r="B131" s="52"/>
      <c r="C131" s="52"/>
      <c r="D131" s="52"/>
      <c r="E131" s="52"/>
      <c r="F131" s="52"/>
      <c r="G131" s="52"/>
      <c r="H131" s="52"/>
      <c r="I131" s="52"/>
      <c r="J131" s="52"/>
      <c r="K131" s="32"/>
      <c r="L131" s="32"/>
      <c r="M131" s="32"/>
      <c r="N131" s="32"/>
      <c r="O131" s="52"/>
      <c r="P131" s="55"/>
      <c r="R131" s="287" t="s">
        <v>348</v>
      </c>
      <c r="S131" s="288"/>
      <c r="T131" s="289"/>
    </row>
    <row r="132" spans="1:20" ht="33.65" customHeight="1" x14ac:dyDescent="0.35">
      <c r="R132" s="373" t="s">
        <v>358</v>
      </c>
      <c r="S132" s="374"/>
      <c r="T132" s="375"/>
    </row>
    <row r="133" spans="1:20" ht="60" customHeight="1" thickBot="1" x14ac:dyDescent="0.4">
      <c r="A133" s="56"/>
      <c r="B133" s="78"/>
      <c r="C133" s="78"/>
      <c r="D133" s="78"/>
      <c r="E133" s="78"/>
      <c r="F133" s="78"/>
      <c r="G133" s="78"/>
      <c r="H133" s="78"/>
      <c r="I133" s="78"/>
      <c r="J133" s="78"/>
      <c r="K133" s="56"/>
      <c r="L133" s="56"/>
      <c r="M133" s="56"/>
      <c r="N133" s="56"/>
      <c r="O133" s="78"/>
      <c r="P133" s="57"/>
      <c r="R133" s="237" t="str">
        <f>CONCATENATE(AB113," ",$F$10," ",AB114)</f>
        <v>Je, soussigné(e),   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v>
      </c>
      <c r="S133" s="238"/>
      <c r="T133" s="239"/>
    </row>
    <row r="134" spans="1:20" ht="25.75" customHeight="1" thickBot="1" x14ac:dyDescent="0.4">
      <c r="A134" s="32"/>
      <c r="B134" s="52"/>
      <c r="C134" s="52"/>
      <c r="D134" s="52"/>
      <c r="E134" s="52"/>
      <c r="F134" s="52"/>
      <c r="G134" s="52"/>
      <c r="H134" s="52"/>
      <c r="I134" s="52"/>
      <c r="J134" s="52"/>
      <c r="K134" s="32"/>
      <c r="L134" s="32"/>
      <c r="M134" s="32"/>
      <c r="N134" s="32"/>
      <c r="O134" s="52"/>
      <c r="P134" s="53"/>
      <c r="R134" s="272" t="s">
        <v>15</v>
      </c>
      <c r="S134" s="273"/>
      <c r="T134" s="274"/>
    </row>
    <row r="135" spans="1:20" ht="37" customHeight="1" x14ac:dyDescent="0.35">
      <c r="A135" s="32"/>
      <c r="B135" s="52"/>
      <c r="C135" s="52"/>
      <c r="D135" s="52"/>
      <c r="E135" s="52"/>
      <c r="F135" s="52"/>
      <c r="G135" s="52"/>
      <c r="H135" s="52"/>
      <c r="I135" s="52"/>
      <c r="J135" s="52"/>
      <c r="K135" s="32"/>
      <c r="L135" s="32"/>
      <c r="M135" s="32"/>
      <c r="N135" s="32"/>
      <c r="O135" s="52"/>
      <c r="P135" s="53"/>
      <c r="R135" s="258" t="s">
        <v>365</v>
      </c>
      <c r="S135" s="256" t="s">
        <v>386</v>
      </c>
      <c r="T135" s="257"/>
    </row>
    <row r="136" spans="1:20" ht="37" customHeight="1" x14ac:dyDescent="0.35">
      <c r="R136" s="259"/>
      <c r="S136" s="152" t="s">
        <v>91</v>
      </c>
      <c r="T136" s="154" t="s">
        <v>364</v>
      </c>
    </row>
    <row r="137" spans="1:20" ht="37" customHeight="1" thickBot="1" x14ac:dyDescent="0.4">
      <c r="R137" s="260"/>
      <c r="S137" s="150" t="s">
        <v>212</v>
      </c>
      <c r="T137" s="151" t="s">
        <v>364</v>
      </c>
    </row>
    <row r="138" spans="1:20" x14ac:dyDescent="0.35">
      <c r="R138" s="59"/>
      <c r="S138" s="59"/>
    </row>
  </sheetData>
  <sheetProtection algorithmName="SHA-512" hashValue="QNV2APYmSze/e29oEqnf7qffjtapYRYxeoGgp7doNQBIfrAecKRaW2mP3pLR4w0dJ6lPoxOO0rVsPZcldwWp2A==" saltValue="F7xlD9hVvWq73tIAXuI3+A==" spinCount="100000" sheet="1" formatCells="0" selectLockedCells="1"/>
  <protectedRanges>
    <protectedRange sqref="A57:I57 J79:J80 A81:J81 J82:J83 A84:J84 J85:J87 A78:J78 A88:J88 J89 A90:J90 J76:J77 A42:I42 A60:J60 J61:J62 A63:J63 J64:J65 A66:J66 J67:J68 A69:J69 J70:J71 A72:J72 J73:J74 A75:J75 J91:J92 A32:I32 A28:I28 A36:I36 A30:I30 A34:I34 A26:I26 A40:I40 A44:I44 A38:I38 J57:J59" name="Plage1"/>
  </protectedRanges>
  <mergeCells count="272">
    <mergeCell ref="A38:A39"/>
    <mergeCell ref="A42:A43"/>
    <mergeCell ref="A47:P47"/>
    <mergeCell ref="O26:P27"/>
    <mergeCell ref="P84:P86"/>
    <mergeCell ref="A90:A91"/>
    <mergeCell ref="A88:A89"/>
    <mergeCell ref="B88:N88"/>
    <mergeCell ref="B90:N90"/>
    <mergeCell ref="C89:J89"/>
    <mergeCell ref="C91:J91"/>
    <mergeCell ref="C83:I83"/>
    <mergeCell ref="A84:A86"/>
    <mergeCell ref="B84:I84"/>
    <mergeCell ref="J84:J86"/>
    <mergeCell ref="P88:P89"/>
    <mergeCell ref="P72:P74"/>
    <mergeCell ref="B73:H73"/>
    <mergeCell ref="C74:I74"/>
    <mergeCell ref="A69:A71"/>
    <mergeCell ref="K75:K77"/>
    <mergeCell ref="L75:L77"/>
    <mergeCell ref="A78:A80"/>
    <mergeCell ref="B78:I78"/>
    <mergeCell ref="A72:A74"/>
    <mergeCell ref="B72:I72"/>
    <mergeCell ref="L72:L74"/>
    <mergeCell ref="O2:P2"/>
    <mergeCell ref="E2:M2"/>
    <mergeCell ref="A57:A59"/>
    <mergeCell ref="J57:J59"/>
    <mergeCell ref="K57:K59"/>
    <mergeCell ref="L57:L59"/>
    <mergeCell ref="P57:P59"/>
    <mergeCell ref="C59:I59"/>
    <mergeCell ref="A20:C20"/>
    <mergeCell ref="C11:E11"/>
    <mergeCell ref="N11:O11"/>
    <mergeCell ref="F5:K5"/>
    <mergeCell ref="C10:E10"/>
    <mergeCell ref="P6:P7"/>
    <mergeCell ref="C4:E4"/>
    <mergeCell ref="F4:K4"/>
    <mergeCell ref="C5:E5"/>
    <mergeCell ref="A2:B2"/>
    <mergeCell ref="C12:E12"/>
    <mergeCell ref="M26:M27"/>
    <mergeCell ref="C35:L35"/>
    <mergeCell ref="J66:J68"/>
    <mergeCell ref="K66:K68"/>
    <mergeCell ref="L66:L68"/>
    <mergeCell ref="B67:H67"/>
    <mergeCell ref="C68:I68"/>
    <mergeCell ref="B85:H85"/>
    <mergeCell ref="C86:I86"/>
    <mergeCell ref="O97:P97"/>
    <mergeCell ref="P78:P80"/>
    <mergeCell ref="B79:H79"/>
    <mergeCell ref="C80:I80"/>
    <mergeCell ref="B75:I75"/>
    <mergeCell ref="J75:J77"/>
    <mergeCell ref="P69:P71"/>
    <mergeCell ref="B70:H70"/>
    <mergeCell ref="C71:I71"/>
    <mergeCell ref="J78:J80"/>
    <mergeCell ref="K78:K80"/>
    <mergeCell ref="L78:L80"/>
    <mergeCell ref="K81:K83"/>
    <mergeCell ref="K84:K86"/>
    <mergeCell ref="R126:T126"/>
    <mergeCell ref="R121:T121"/>
    <mergeCell ref="R122:T122"/>
    <mergeCell ref="R123:T123"/>
    <mergeCell ref="R132:T132"/>
    <mergeCell ref="S127:T127"/>
    <mergeCell ref="S128:T128"/>
    <mergeCell ref="S116:T116"/>
    <mergeCell ref="S117:T117"/>
    <mergeCell ref="S130:T130"/>
    <mergeCell ref="S129:T129"/>
    <mergeCell ref="R119:T120"/>
    <mergeCell ref="F101:K101"/>
    <mergeCell ref="P75:P77"/>
    <mergeCell ref="B76:H76"/>
    <mergeCell ref="C77:I77"/>
    <mergeCell ref="P90:P91"/>
    <mergeCell ref="A81:A83"/>
    <mergeCell ref="B81:I81"/>
    <mergeCell ref="J81:J83"/>
    <mergeCell ref="P81:P83"/>
    <mergeCell ref="B82:H82"/>
    <mergeCell ref="A100:P100"/>
    <mergeCell ref="A75:A77"/>
    <mergeCell ref="B87:P87"/>
    <mergeCell ref="L81:L83"/>
    <mergeCell ref="L84:L86"/>
    <mergeCell ref="J63:J65"/>
    <mergeCell ref="B58:H58"/>
    <mergeCell ref="P63:P65"/>
    <mergeCell ref="P60:P62"/>
    <mergeCell ref="B61:H61"/>
    <mergeCell ref="B57:I57"/>
    <mergeCell ref="B60:I60"/>
    <mergeCell ref="A98:M98"/>
    <mergeCell ref="O98:P98"/>
    <mergeCell ref="J72:J74"/>
    <mergeCell ref="K72:K74"/>
    <mergeCell ref="C62:I62"/>
    <mergeCell ref="L60:L62"/>
    <mergeCell ref="K63:K65"/>
    <mergeCell ref="L63:L65"/>
    <mergeCell ref="C65:I65"/>
    <mergeCell ref="A63:A65"/>
    <mergeCell ref="B64:H64"/>
    <mergeCell ref="B69:I69"/>
    <mergeCell ref="J69:J71"/>
    <mergeCell ref="K69:K71"/>
    <mergeCell ref="L69:L71"/>
    <mergeCell ref="A66:A68"/>
    <mergeCell ref="B66:I66"/>
    <mergeCell ref="R107:T107"/>
    <mergeCell ref="R112:T112"/>
    <mergeCell ref="J60:J62"/>
    <mergeCell ref="K60:K62"/>
    <mergeCell ref="P66:P68"/>
    <mergeCell ref="B63:I63"/>
    <mergeCell ref="B42:L42"/>
    <mergeCell ref="A40:A41"/>
    <mergeCell ref="B40:L40"/>
    <mergeCell ref="M40:M41"/>
    <mergeCell ref="A60:A62"/>
    <mergeCell ref="N51:P51"/>
    <mergeCell ref="N50:P50"/>
    <mergeCell ref="R93:T93"/>
    <mergeCell ref="R94:T94"/>
    <mergeCell ref="R95:T95"/>
    <mergeCell ref="R97:T97"/>
    <mergeCell ref="R99:T99"/>
    <mergeCell ref="R100:T100"/>
    <mergeCell ref="R101:T101"/>
    <mergeCell ref="R103:T103"/>
    <mergeCell ref="R105:T105"/>
    <mergeCell ref="A105:P105"/>
    <mergeCell ref="O101:P101"/>
    <mergeCell ref="O56:P56"/>
    <mergeCell ref="A54:P54"/>
    <mergeCell ref="A44:A45"/>
    <mergeCell ref="A55:J56"/>
    <mergeCell ref="O55:P55"/>
    <mergeCell ref="O49:P49"/>
    <mergeCell ref="F48:J48"/>
    <mergeCell ref="K55:N55"/>
    <mergeCell ref="B44:L44"/>
    <mergeCell ref="M44:M45"/>
    <mergeCell ref="N44:N45"/>
    <mergeCell ref="O44:P45"/>
    <mergeCell ref="C45:L45"/>
    <mergeCell ref="D49:E49"/>
    <mergeCell ref="F49:I49"/>
    <mergeCell ref="O48:P48"/>
    <mergeCell ref="A49:B49"/>
    <mergeCell ref="A48:E48"/>
    <mergeCell ref="S135:T135"/>
    <mergeCell ref="R135:R137"/>
    <mergeCell ref="R113:T113"/>
    <mergeCell ref="R115:T115"/>
    <mergeCell ref="A101:D101"/>
    <mergeCell ref="D103:P103"/>
    <mergeCell ref="R134:T134"/>
    <mergeCell ref="R114:T114"/>
    <mergeCell ref="A94:M94"/>
    <mergeCell ref="A95:M95"/>
    <mergeCell ref="A96:M96"/>
    <mergeCell ref="O93:P96"/>
    <mergeCell ref="S125:T125"/>
    <mergeCell ref="S124:T124"/>
    <mergeCell ref="N106:P106"/>
    <mergeCell ref="R131:T131"/>
    <mergeCell ref="R111:T111"/>
    <mergeCell ref="A102:D102"/>
    <mergeCell ref="A103:C103"/>
    <mergeCell ref="R110:T110"/>
    <mergeCell ref="A93:M93"/>
    <mergeCell ref="N107:P107"/>
    <mergeCell ref="A97:M97"/>
    <mergeCell ref="R106:T106"/>
    <mergeCell ref="R133:T133"/>
    <mergeCell ref="M36:M37"/>
    <mergeCell ref="A32:A33"/>
    <mergeCell ref="C33:L33"/>
    <mergeCell ref="A34:A35"/>
    <mergeCell ref="N12:O12"/>
    <mergeCell ref="D19:K19"/>
    <mergeCell ref="D20:K20"/>
    <mergeCell ref="N7:O7"/>
    <mergeCell ref="F10:K10"/>
    <mergeCell ref="F11:K11"/>
    <mergeCell ref="C8:G8"/>
    <mergeCell ref="C7:E7"/>
    <mergeCell ref="N10:O10"/>
    <mergeCell ref="F12:K12"/>
    <mergeCell ref="A14:P14"/>
    <mergeCell ref="L19:L20"/>
    <mergeCell ref="M19:N19"/>
    <mergeCell ref="A16:N16"/>
    <mergeCell ref="M20:N20"/>
    <mergeCell ref="O30:P31"/>
    <mergeCell ref="M28:M29"/>
    <mergeCell ref="M30:M31"/>
    <mergeCell ref="C37:L37"/>
    <mergeCell ref="A23:P23"/>
    <mergeCell ref="P10:P11"/>
    <mergeCell ref="A18:P18"/>
    <mergeCell ref="P19:P20"/>
    <mergeCell ref="C9:G9"/>
    <mergeCell ref="H8:O8"/>
    <mergeCell ref="H9:O9"/>
    <mergeCell ref="O32:P33"/>
    <mergeCell ref="O34:P35"/>
    <mergeCell ref="A28:A29"/>
    <mergeCell ref="N30:N31"/>
    <mergeCell ref="O28:P29"/>
    <mergeCell ref="A3:B7"/>
    <mergeCell ref="A15:N15"/>
    <mergeCell ref="N6:O6"/>
    <mergeCell ref="F6:K6"/>
    <mergeCell ref="C6:E6"/>
    <mergeCell ref="A8:B12"/>
    <mergeCell ref="F7:K7"/>
    <mergeCell ref="D21:O21"/>
    <mergeCell ref="C3:E3"/>
    <mergeCell ref="F3:K3"/>
    <mergeCell ref="N3:O3"/>
    <mergeCell ref="N4:O4"/>
    <mergeCell ref="N5:O5"/>
    <mergeCell ref="A19:C19"/>
    <mergeCell ref="A21:C21"/>
    <mergeCell ref="C39:L39"/>
    <mergeCell ref="M42:M43"/>
    <mergeCell ref="N42:N43"/>
    <mergeCell ref="N38:N39"/>
    <mergeCell ref="N40:N41"/>
    <mergeCell ref="O40:P41"/>
    <mergeCell ref="O42:P43"/>
    <mergeCell ref="C43:L43"/>
    <mergeCell ref="C41:L41"/>
    <mergeCell ref="B38:L38"/>
    <mergeCell ref="O38:P39"/>
    <mergeCell ref="M38:M39"/>
    <mergeCell ref="O36:P37"/>
    <mergeCell ref="A24:L25"/>
    <mergeCell ref="N28:N29"/>
    <mergeCell ref="N32:N33"/>
    <mergeCell ref="N34:N35"/>
    <mergeCell ref="N36:N37"/>
    <mergeCell ref="M24:P24"/>
    <mergeCell ref="O25:P25"/>
    <mergeCell ref="B28:L28"/>
    <mergeCell ref="C29:L29"/>
    <mergeCell ref="B30:L30"/>
    <mergeCell ref="C31:L31"/>
    <mergeCell ref="B32:L32"/>
    <mergeCell ref="N26:N27"/>
    <mergeCell ref="A30:A31"/>
    <mergeCell ref="A26:A27"/>
    <mergeCell ref="C27:L27"/>
    <mergeCell ref="B26:L26"/>
    <mergeCell ref="M32:M33"/>
    <mergeCell ref="M34:M35"/>
    <mergeCell ref="A36:A37"/>
    <mergeCell ref="B36:L36"/>
    <mergeCell ref="B34:L34"/>
  </mergeCells>
  <conditionalFormatting sqref="B58:H58">
    <cfRule type="expression" dxfId="98" priority="111">
      <formula>$J$57="P"</formula>
    </cfRule>
  </conditionalFormatting>
  <conditionalFormatting sqref="B61:H61">
    <cfRule type="expression" dxfId="97" priority="108">
      <formula>$J$60="P"</formula>
    </cfRule>
  </conditionalFormatting>
  <conditionalFormatting sqref="B64:H64">
    <cfRule type="expression" dxfId="96" priority="105">
      <formula>$J$63="P"</formula>
    </cfRule>
  </conditionalFormatting>
  <conditionalFormatting sqref="B67:H67">
    <cfRule type="expression" dxfId="95" priority="102">
      <formula>$J$66="P"</formula>
    </cfRule>
  </conditionalFormatting>
  <conditionalFormatting sqref="B70:H70">
    <cfRule type="expression" dxfId="94" priority="99">
      <formula>$J$69="P"</formula>
    </cfRule>
  </conditionalFormatting>
  <conditionalFormatting sqref="B73:H73">
    <cfRule type="expression" dxfId="93" priority="96">
      <formula>$J$72="P"</formula>
    </cfRule>
  </conditionalFormatting>
  <conditionalFormatting sqref="B76:H76">
    <cfRule type="expression" dxfId="92" priority="93">
      <formula>$J$75="P"</formula>
    </cfRule>
  </conditionalFormatting>
  <conditionalFormatting sqref="B79:H79">
    <cfRule type="expression" dxfId="91" priority="90">
      <formula>$J$78="P"</formula>
    </cfRule>
  </conditionalFormatting>
  <conditionalFormatting sqref="B82:H82">
    <cfRule type="expression" dxfId="90" priority="87">
      <formula>$J$81="P"</formula>
    </cfRule>
  </conditionalFormatting>
  <conditionalFormatting sqref="B85:H85">
    <cfRule type="expression" dxfId="89" priority="84">
      <formula>$J$84="P"</formula>
    </cfRule>
  </conditionalFormatting>
  <conditionalFormatting sqref="B57:I57">
    <cfRule type="expression" dxfId="88" priority="112">
      <formula>$J$57="P"</formula>
    </cfRule>
  </conditionalFormatting>
  <conditionalFormatting sqref="B60:I60">
    <cfRule type="expression" dxfId="87" priority="109">
      <formula>$J$60="P"</formula>
    </cfRule>
  </conditionalFormatting>
  <conditionalFormatting sqref="B63:I63">
    <cfRule type="expression" dxfId="86" priority="106">
      <formula>$J$63="P"</formula>
    </cfRule>
  </conditionalFormatting>
  <conditionalFormatting sqref="B66:I66">
    <cfRule type="expression" dxfId="85" priority="103">
      <formula>$J$66="P"</formula>
    </cfRule>
  </conditionalFormatting>
  <conditionalFormatting sqref="B69:I69">
    <cfRule type="expression" dxfId="84" priority="100">
      <formula>$J$69="P"</formula>
    </cfRule>
  </conditionalFormatting>
  <conditionalFormatting sqref="B72:I72">
    <cfRule type="expression" dxfId="83" priority="97">
      <formula>$J$72="P"</formula>
    </cfRule>
  </conditionalFormatting>
  <conditionalFormatting sqref="B75:I75">
    <cfRule type="expression" dxfId="82" priority="94">
      <formula>$J$75="P"</formula>
    </cfRule>
  </conditionalFormatting>
  <conditionalFormatting sqref="B78:I78">
    <cfRule type="expression" dxfId="81" priority="91">
      <formula>$J$78="P"</formula>
    </cfRule>
  </conditionalFormatting>
  <conditionalFormatting sqref="B81:I81">
    <cfRule type="expression" dxfId="80" priority="88">
      <formula>$J$81="P"</formula>
    </cfRule>
  </conditionalFormatting>
  <conditionalFormatting sqref="B84:I84">
    <cfRule type="expression" dxfId="79" priority="85">
      <formula>$J$84="P"</formula>
    </cfRule>
  </conditionalFormatting>
  <conditionalFormatting sqref="C89 C91">
    <cfRule type="expression" dxfId="78" priority="32">
      <formula>$P$84="P"</formula>
    </cfRule>
  </conditionalFormatting>
  <conditionalFormatting sqref="C49:D49 F49">
    <cfRule type="expression" dxfId="77" priority="45">
      <formula>$J$49="P"</formula>
    </cfRule>
  </conditionalFormatting>
  <conditionalFormatting sqref="C59:I59">
    <cfRule type="expression" dxfId="76" priority="110">
      <formula>$J$57="P"</formula>
    </cfRule>
  </conditionalFormatting>
  <conditionalFormatting sqref="C62:I62">
    <cfRule type="expression" dxfId="75" priority="107">
      <formula>$J$60="P"</formula>
    </cfRule>
  </conditionalFormatting>
  <conditionalFormatting sqref="C65:I65">
    <cfRule type="expression" dxfId="74" priority="104">
      <formula>$J$63="P"</formula>
    </cfRule>
  </conditionalFormatting>
  <conditionalFormatting sqref="C68:I68">
    <cfRule type="expression" dxfId="73" priority="101">
      <formula>$J$66="P"</formula>
    </cfRule>
  </conditionalFormatting>
  <conditionalFormatting sqref="C71:I71">
    <cfRule type="expression" dxfId="72" priority="98">
      <formula>$J$69="P"</formula>
    </cfRule>
  </conditionalFormatting>
  <conditionalFormatting sqref="C74:I74">
    <cfRule type="expression" dxfId="71" priority="95">
      <formula>$J$72="P"</formula>
    </cfRule>
  </conditionalFormatting>
  <conditionalFormatting sqref="C77:I77">
    <cfRule type="expression" dxfId="70" priority="92">
      <formula>$J$75="P"</formula>
    </cfRule>
  </conditionalFormatting>
  <conditionalFormatting sqref="C80:I80">
    <cfRule type="expression" dxfId="69" priority="89">
      <formula>$J$78="P"</formula>
    </cfRule>
  </conditionalFormatting>
  <conditionalFormatting sqref="C83:I83">
    <cfRule type="expression" dxfId="68" priority="86">
      <formula>$J$81="P"</formula>
    </cfRule>
  </conditionalFormatting>
  <conditionalFormatting sqref="C86:I86">
    <cfRule type="expression" dxfId="67" priority="83">
      <formula>$J$84="P"</formula>
    </cfRule>
  </conditionalFormatting>
  <conditionalFormatting sqref="D19:K20">
    <cfRule type="expression" dxfId="66" priority="276">
      <formula>$L$19="P"</formula>
    </cfRule>
  </conditionalFormatting>
  <conditionalFormatting sqref="D21:O21">
    <cfRule type="expression" dxfId="65" priority="273">
      <formula>$P$21="P"</formula>
    </cfRule>
  </conditionalFormatting>
  <conditionalFormatting sqref="F48:J48">
    <cfRule type="expression" dxfId="64" priority="46">
      <formula>$J$49="P"</formula>
    </cfRule>
  </conditionalFormatting>
  <conditionalFormatting sqref="F3:K3">
    <cfRule type="expression" dxfId="63" priority="297">
      <formula>$L$3="P"</formula>
    </cfRule>
  </conditionalFormatting>
  <conditionalFormatting sqref="F4:K4">
    <cfRule type="expression" dxfId="62" priority="296">
      <formula>$L$4="P"</formula>
    </cfRule>
  </conditionalFormatting>
  <conditionalFormatting sqref="F5:K5">
    <cfRule type="expression" dxfId="61" priority="295">
      <formula>$L$5="P"</formula>
    </cfRule>
  </conditionalFormatting>
  <conditionalFormatting sqref="F6:K6">
    <cfRule type="expression" dxfId="60" priority="294">
      <formula>$L$6="P"</formula>
    </cfRule>
  </conditionalFormatting>
  <conditionalFormatting sqref="F7:K7">
    <cfRule type="expression" dxfId="59" priority="293">
      <formula>$L$7="P"</formula>
    </cfRule>
  </conditionalFormatting>
  <conditionalFormatting sqref="F10:K11">
    <cfRule type="expression" dxfId="58" priority="5">
      <formula>$L$10="P"</formula>
    </cfRule>
  </conditionalFormatting>
  <conditionalFormatting sqref="F12:K12">
    <cfRule type="expression" dxfId="57" priority="4">
      <formula>$L$11="P"</formula>
    </cfRule>
  </conditionalFormatting>
  <conditionalFormatting sqref="H8:O9">
    <cfRule type="expression" dxfId="56" priority="7">
      <formula>$P$8="P"</formula>
    </cfRule>
  </conditionalFormatting>
  <conditionalFormatting sqref="J49">
    <cfRule type="cellIs" dxfId="55" priority="43" operator="equal">
      <formula>"P"</formula>
    </cfRule>
  </conditionalFormatting>
  <conditionalFormatting sqref="J57">
    <cfRule type="cellIs" dxfId="54" priority="22" operator="equal">
      <formula>"P"</formula>
    </cfRule>
  </conditionalFormatting>
  <conditionalFormatting sqref="J60">
    <cfRule type="cellIs" dxfId="53" priority="208" operator="equal">
      <formula>"P"</formula>
    </cfRule>
  </conditionalFormatting>
  <conditionalFormatting sqref="J63">
    <cfRule type="cellIs" dxfId="52" priority="203" operator="equal">
      <formula>"P"</formula>
    </cfRule>
  </conditionalFormatting>
  <conditionalFormatting sqref="J66">
    <cfRule type="cellIs" dxfId="51" priority="198" operator="equal">
      <formula>"P"</formula>
    </cfRule>
  </conditionalFormatting>
  <conditionalFormatting sqref="J69">
    <cfRule type="cellIs" dxfId="50" priority="193" operator="equal">
      <formula>"P"</formula>
    </cfRule>
  </conditionalFormatting>
  <conditionalFormatting sqref="J72">
    <cfRule type="cellIs" dxfId="49" priority="188" operator="equal">
      <formula>"P"</formula>
    </cfRule>
  </conditionalFormatting>
  <conditionalFormatting sqref="J75">
    <cfRule type="cellIs" dxfId="48" priority="183" operator="equal">
      <formula>"P"</formula>
    </cfRule>
  </conditionalFormatting>
  <conditionalFormatting sqref="J78">
    <cfRule type="cellIs" dxfId="47" priority="178" operator="equal">
      <formula>"P"</formula>
    </cfRule>
  </conditionalFormatting>
  <conditionalFormatting sqref="J81">
    <cfRule type="cellIs" dxfId="46" priority="173" operator="equal">
      <formula>"P"</formula>
    </cfRule>
  </conditionalFormatting>
  <conditionalFormatting sqref="J84">
    <cfRule type="cellIs" dxfId="45" priority="168" operator="equal">
      <formula>"P"</formula>
    </cfRule>
  </conditionalFormatting>
  <conditionalFormatting sqref="K49:M49">
    <cfRule type="expression" dxfId="44" priority="47">
      <formula>$O$49="P"</formula>
    </cfRule>
  </conditionalFormatting>
  <conditionalFormatting sqref="K89:M89">
    <cfRule type="expression" dxfId="43" priority="20">
      <formula>$P$84="P"</formula>
    </cfRule>
  </conditionalFormatting>
  <conditionalFormatting sqref="K91:M91">
    <cfRule type="expression" dxfId="42" priority="27">
      <formula>$P$84="P"</formula>
    </cfRule>
  </conditionalFormatting>
  <conditionalFormatting sqref="K57:N59">
    <cfRule type="expression" dxfId="41" priority="42">
      <formula>$P$57="P"</formula>
    </cfRule>
  </conditionalFormatting>
  <conditionalFormatting sqref="K60:N62">
    <cfRule type="expression" dxfId="40" priority="76">
      <formula>$P$60="P"</formula>
    </cfRule>
  </conditionalFormatting>
  <conditionalFormatting sqref="K63:N65">
    <cfRule type="expression" dxfId="39" priority="75">
      <formula>$P$63="P"</formula>
    </cfRule>
  </conditionalFormatting>
  <conditionalFormatting sqref="K66:N68">
    <cfRule type="expression" dxfId="38" priority="74">
      <formula>$P$66="P"</formula>
    </cfRule>
  </conditionalFormatting>
  <conditionalFormatting sqref="K69:N71">
    <cfRule type="expression" dxfId="37" priority="73">
      <formula>$P$69="P"</formula>
    </cfRule>
  </conditionalFormatting>
  <conditionalFormatting sqref="K72:N74">
    <cfRule type="expression" dxfId="36" priority="72">
      <formula>$P$72="P"</formula>
    </cfRule>
  </conditionalFormatting>
  <conditionalFormatting sqref="K75:N77">
    <cfRule type="expression" dxfId="35" priority="71">
      <formula>$P$75="P"</formula>
    </cfRule>
  </conditionalFormatting>
  <conditionalFormatting sqref="K78:N80">
    <cfRule type="expression" dxfId="34" priority="70">
      <formula>$P$78="P"</formula>
    </cfRule>
  </conditionalFormatting>
  <conditionalFormatting sqref="K81:N81 M82:N83">
    <cfRule type="expression" dxfId="33" priority="69">
      <formula>$P$81="P"</formula>
    </cfRule>
  </conditionalFormatting>
  <conditionalFormatting sqref="K84:N84">
    <cfRule type="expression" dxfId="32" priority="68">
      <formula>$P$84="P"</formula>
    </cfRule>
  </conditionalFormatting>
  <conditionalFormatting sqref="L3:L7 L10:L12">
    <cfRule type="cellIs" dxfId="31" priority="311" operator="equal">
      <formula>"P"</formula>
    </cfRule>
  </conditionalFormatting>
  <conditionalFormatting sqref="L19">
    <cfRule type="cellIs" dxfId="30" priority="304" operator="equal">
      <formula>"P"</formula>
    </cfRule>
  </conditionalFormatting>
  <conditionalFormatting sqref="M85:N86">
    <cfRule type="expression" dxfId="29" priority="37">
      <formula>$P$84="P"</formula>
    </cfRule>
  </conditionalFormatting>
  <conditionalFormatting sqref="N89">
    <cfRule type="expression" dxfId="28" priority="26">
      <formula>$P$60="P"</formula>
    </cfRule>
  </conditionalFormatting>
  <conditionalFormatting sqref="N91">
    <cfRule type="expression" dxfId="27" priority="25">
      <formula>$P$90="P"</formula>
    </cfRule>
  </conditionalFormatting>
  <conditionalFormatting sqref="N2:O2">
    <cfRule type="cellIs" dxfId="26" priority="228" operator="equal">
      <formula>"INCOMPLET"</formula>
    </cfRule>
    <cfRule type="cellIs" dxfId="25" priority="227" operator="equal">
      <formula>"À ENVOYER AU RÉSEAU"</formula>
    </cfRule>
  </conditionalFormatting>
  <conditionalFormatting sqref="N3:O7">
    <cfRule type="expression" dxfId="24" priority="39">
      <formula>$P$6="P"</formula>
    </cfRule>
  </conditionalFormatting>
  <conditionalFormatting sqref="N10:O11">
    <cfRule type="expression" dxfId="23" priority="2">
      <formula>$P$9="P"</formula>
    </cfRule>
  </conditionalFormatting>
  <conditionalFormatting sqref="N12:O12">
    <cfRule type="expression" dxfId="22" priority="1">
      <formula>$P$12="P"</formula>
    </cfRule>
  </conditionalFormatting>
  <conditionalFormatting sqref="O15">
    <cfRule type="expression" dxfId="21" priority="279">
      <formula>$P$15="P"</formula>
    </cfRule>
  </conditionalFormatting>
  <conditionalFormatting sqref="O16">
    <cfRule type="expression" dxfId="20" priority="278">
      <formula>$P$16="P"</formula>
    </cfRule>
  </conditionalFormatting>
  <conditionalFormatting sqref="O19:O20">
    <cfRule type="expression" dxfId="19" priority="274">
      <formula>$P$19="P"</formula>
    </cfRule>
  </conditionalFormatting>
  <conditionalFormatting sqref="O49">
    <cfRule type="expression" dxfId="18" priority="51">
      <formula>$O$49="P"</formula>
    </cfRule>
  </conditionalFormatting>
  <conditionalFormatting sqref="O88">
    <cfRule type="cellIs" dxfId="17" priority="12" operator="equal">
      <formula>$AB$103</formula>
    </cfRule>
  </conditionalFormatting>
  <conditionalFormatting sqref="O90">
    <cfRule type="cellIs" dxfId="16" priority="11" operator="equal">
      <formula>$AB$103</formula>
    </cfRule>
  </conditionalFormatting>
  <conditionalFormatting sqref="P3:P12">
    <cfRule type="cellIs" dxfId="15" priority="306" operator="equal">
      <formula>"P"</formula>
    </cfRule>
  </conditionalFormatting>
  <conditionalFormatting sqref="P15:P16">
    <cfRule type="cellIs" dxfId="14" priority="305" operator="equal">
      <formula>"P"</formula>
    </cfRule>
  </conditionalFormatting>
  <conditionalFormatting sqref="P19">
    <cfRule type="cellIs" dxfId="13" priority="229" operator="equal">
      <formula>"P"</formula>
    </cfRule>
  </conditionalFormatting>
  <conditionalFormatting sqref="P21">
    <cfRule type="cellIs" dxfId="12" priority="302" operator="equal">
      <formula>"P"</formula>
    </cfRule>
  </conditionalFormatting>
  <conditionalFormatting sqref="P57">
    <cfRule type="cellIs" dxfId="11" priority="300" operator="equal">
      <formula>"P"</formula>
    </cfRule>
  </conditionalFormatting>
  <conditionalFormatting sqref="P60">
    <cfRule type="cellIs" dxfId="10" priority="207" operator="equal">
      <formula>"P"</formula>
    </cfRule>
  </conditionalFormatting>
  <conditionalFormatting sqref="P63">
    <cfRule type="cellIs" dxfId="9" priority="202" operator="equal">
      <formula>"P"</formula>
    </cfRule>
  </conditionalFormatting>
  <conditionalFormatting sqref="P66">
    <cfRule type="cellIs" dxfId="8" priority="197" operator="equal">
      <formula>"P"</formula>
    </cfRule>
  </conditionalFormatting>
  <conditionalFormatting sqref="P69">
    <cfRule type="cellIs" dxfId="7" priority="192" operator="equal">
      <formula>"P"</formula>
    </cfRule>
  </conditionalFormatting>
  <conditionalFormatting sqref="P72">
    <cfRule type="cellIs" dxfId="6" priority="187" operator="equal">
      <formula>"P"</formula>
    </cfRule>
  </conditionalFormatting>
  <conditionalFormatting sqref="P75">
    <cfRule type="cellIs" dxfId="5" priority="182" operator="equal">
      <formula>"P"</formula>
    </cfRule>
  </conditionalFormatting>
  <conditionalFormatting sqref="P78">
    <cfRule type="cellIs" dxfId="4" priority="177" operator="equal">
      <formula>"P"</formula>
    </cfRule>
  </conditionalFormatting>
  <conditionalFormatting sqref="P81">
    <cfRule type="cellIs" dxfId="3" priority="172" operator="equal">
      <formula>"P"</formula>
    </cfRule>
  </conditionalFormatting>
  <conditionalFormatting sqref="P84">
    <cfRule type="cellIs" dxfId="2" priority="167" operator="equal">
      <formula>"P"</formula>
    </cfRule>
  </conditionalFormatting>
  <conditionalFormatting sqref="P88">
    <cfRule type="cellIs" dxfId="1" priority="162" operator="equal">
      <formula>"P"</formula>
    </cfRule>
  </conditionalFormatting>
  <conditionalFormatting sqref="P90">
    <cfRule type="cellIs" dxfId="0" priority="157" operator="equal">
      <formula>"P"</formula>
    </cfRule>
  </conditionalFormatting>
  <dataValidations xWindow="711" yWindow="833" count="19">
    <dataValidation type="list" allowBlank="1" showInputMessage="1" showErrorMessage="1" promptTitle="Statut particulier du demandeur" prompt="Sélectionnez « Oui » ou « Non » selon le statut attribué par le réseau. Si le statut n'est pas connu, sélectionnez « Ne sait pas »." sqref="O15:O16" xr:uid="{28446D72-CEB7-469F-8917-3B99AFEFC1D2}">
      <formula1>$AB$103:$AB$105</formula1>
    </dataValidation>
    <dataValidation type="list" allowBlank="1" showInputMessage="1" showErrorMessage="1" sqref="B57:I57 B60:I60 B63:I63 B66:I66 B69:I69 B72:I72 B75:I75 B78:I78 B81:I81 B84:I84" xr:uid="{0A763BA2-3CA8-4ED2-8966-F84DB55F2F29}">
      <formula1>Domaines</formula1>
    </dataValidation>
    <dataValidation type="list" allowBlank="1" showInputMessage="1" showErrorMessage="1" sqref="B61:H61 B64:H64 B67:H67 B70:H70 B73:H73 B76:H76 B79:H79 B82:H82 B85:H85 B58:H58" xr:uid="{3EF0906B-1D20-4836-8083-AB6B683F4138}">
      <formula1>INDIRECT(B57)</formula1>
    </dataValidation>
    <dataValidation type="list" showInputMessage="1" showErrorMessage="1" sqref="S40 R41" xr:uid="{0AE2E28F-818F-490A-B3AC-08727A746261}">
      <formula1>$AB$111:$AB$112</formula1>
    </dataValidation>
    <dataValidation type="date" allowBlank="1" showInputMessage="1" showErrorMessage="1" sqref="O19:O20" xr:uid="{53E76F44-D18B-4C93-A8A7-209E69E1BCCC}">
      <formula1>45017</formula1>
      <formula2>46843</formula2>
    </dataValidation>
    <dataValidation allowBlank="1" showInputMessage="1" showErrorMessage="1" promptTitle="Format de téléphone" prompt="(###) ###-####" sqref="N6:O6 N10:O10" xr:uid="{D60D0B3D-8773-43C9-909C-63D55196E778}"/>
    <dataValidation allowBlank="1" showInputMessage="1" showErrorMessage="1" promptTitle="Format de NIM" prompt="10# ### ###" sqref="H9:O9" xr:uid="{1F057DAD-6643-47F4-9AB1-A2524A119EBB}"/>
    <dataValidation allowBlank="1" showInputMessage="1" showErrorMessage="1" promptTitle="Desc. du mandat et cont. de réal" prompt="Une description détaillée du mandat réalisé en précisant la situation actuelle de l’entreprise et la situation souhaitée, le contexte de réalisation du mandat." sqref="D21:O21" xr:uid="{539528E9-2316-4536-A2A2-D4D98596C19B}"/>
    <dataValidation allowBlank="1" showInputMessage="1" showErrorMessage="1" promptTitle="Subvention PSC accordée" prompt="La subvention inscrite sur chacune des lignes est présente à titre indicatif seulement, car elle ne tient compte que de l'enveloppe maximale annuelle pour chacune des activités." sqref="O55:P56 O97:P97 O91 O89 O57:O86" xr:uid="{65A1CE2B-6755-4326-BC87-DFBD4D9D69AC}"/>
    <dataValidation type="decimal" operator="greaterThan" allowBlank="1" showInputMessage="1" showErrorMessage="1" errorTitle="Entrez une valeur positive" error="Assurez-vous que la valeur entrée soit supérieure à 0" sqref="M26:N45 L91 L89 L57:L81 L84" xr:uid="{04825457-F234-4799-863E-B7190F792C87}">
      <formula1>0</formula1>
    </dataValidation>
    <dataValidatio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F49:I53" xr:uid="{4A1F1390-0EE8-4303-B94F-906BBA25B501}"/>
    <dataValidation type="whole" operator="greaterTha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C49:C53" xr:uid="{0096991A-D4BD-4D82-96A0-FE79A10476A9}">
      <formula1>0</formula1>
    </dataValidation>
    <dataValidation allowBlank="1" showInputMessage="1" showErrorMessage="1" promptTitle="Numéro de TPS" prompt="N'est pas obligatoire si le dispensateur n'en a pas." sqref="N4:O4" xr:uid="{2467690C-764A-45D4-9690-C652E92C16BB}"/>
    <dataValidation allowBlank="1" showInputMessage="1" showErrorMessage="1" promptTitle="Numéro de TVQ" prompt="N'est pas obligatoire si le dispensateur n'en a pas." sqref="N5:O5" xr:uid="{D80B04C0-552B-44FE-A12E-3DEAAD55B666}"/>
    <dataValidation type="decimal" operator="greaterThanOrEqual" allowBlank="1" showInputMessage="1" showErrorMessage="1" errorTitle="Entrez une valeur positive" error="Assurez-vous que la valeur entrée soit supérieure ou égale à 0" sqref="K57:K81 K84" xr:uid="{CCE11D23-398D-46CB-BF41-FA7A54B4A58E}">
      <formula1>0</formula1>
    </dataValidation>
    <dataValidation type="list" allowBlank="1" showInputMessage="1" showErrorMessage="1" promptTitle="Bonification régionale" prompt="Sélectionnez « Oui » ou « Non » selon le statut attribué par le réseau." sqref="O90" xr:uid="{D74ED902-B49C-4560-BBBE-8809448DF07A}">
      <formula1>$AB$103:$AB$104</formula1>
    </dataValidation>
    <dataValidation type="decimal" operator="greaterThanOrEqual" allowBlank="1" showInputMessage="1" showErrorMessage="1" errorTitle="Entrez une valeur positive" error="Assurez-vous que la valeur entrée soit supérieure ou égale à 0" promptTitle="Bonification régionale Technique" prompt="Inscrire le nombre total des heures d'activités subventionnables identifiées plus haut et qui sont admissibles à une bonification régionale dans le domaine Technique." sqref="K89" xr:uid="{9F169095-43BA-4B31-8FB9-ED798D1FB694}">
      <formula1>0</formula1>
    </dataValidation>
    <dataValidation type="decimal" operator="greaterThanOrEqual" allowBlank="1" showInputMessage="1" showErrorMessage="1" errorTitle="Entrez une valeur positive" error="Assurez-vous que la valeur entrée soit supérieure ou égale à 0" promptTitle="Bonification régionale Gestion" prompt="Inscrire le nombre total des heures d'activités subventionnables identifiées plus haut et qui sont admissibles à une bonification régionale dans le domaine de la Gestion." sqref="K91" xr:uid="{F6B0777B-35B4-4E08-8555-59C8731085C5}">
      <formula1>0</formula1>
    </dataValidation>
    <dataValidation type="list" allowBlank="1" showInputMessage="1" showErrorMessage="1" promptTitle="Bonification régionale" prompt="Sélectionnez « OUI » ou « NON » selon le statut attribué par le réseau." sqref="O88" xr:uid="{F3952B70-B726-4085-B255-60DF056FDCE2}">
      <formula1>$AB$103:$AB$104</formula1>
    </dataValidation>
  </dataValidations>
  <printOptions horizontalCentered="1"/>
  <pageMargins left="0.23622047244094491" right="0.23622047244094491" top="0.11811023622047245" bottom="0.11811023622047245" header="7.874015748031496E-2" footer="7.874015748031496E-2"/>
  <pageSetup scale="64" fitToHeight="0" orientation="portrait" horizontalDpi="4294967293" verticalDpi="4294967293" r:id="rId1"/>
  <headerFooter>
    <oddFooter>&amp;LVersion 2026-04&amp;CPage &amp;P</oddFooter>
  </headerFooter>
  <rowBreaks count="2" manualBreakCount="2">
    <brk id="108" max="16383" man="1"/>
    <brk id="117" max="16383" man="1"/>
  </rowBreaks>
  <ignoredErrors>
    <ignoredError sqref="R122" unlockedFormula="1"/>
  </ignoredErrors>
  <extLst>
    <ext xmlns:x14="http://schemas.microsoft.com/office/spreadsheetml/2009/9/main" uri="{CCE6A557-97BC-4b89-ADB6-D9C93CAAB3DF}">
      <x14:dataValidations xmlns:xm="http://schemas.microsoft.com/office/excel/2006/main" xWindow="711" yWindow="833" count="3">
        <x14:dataValidation type="list" allowBlank="1" showInputMessage="1" showErrorMessage="1" xr:uid="{84C69EDD-3667-4E2D-A1BA-9648719423CD}">
          <x14:formula1>
            <xm:f>'Références taux et max'!$J$3:$J$31</xm:f>
          </x14:formula1>
          <xm:sqref>D19:K19</xm:sqref>
        </x14:dataValidation>
        <x14:dataValidation type="list"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xr:uid="{67E885B2-058E-4617-BB9E-4A54F76ECB17}">
          <x14:formula1>
            <xm:f>'Références taux et max'!$A$69</xm:f>
          </x14:formula1>
          <xm:sqref>F48:J48</xm:sqref>
        </x14:dataValidation>
        <x14:dataValidation type="list" allowBlank="1" showInputMessage="1" showErrorMessage="1" xr:uid="{A69EB830-38CF-4910-9EDB-42ACDCB6C152}">
          <x14:formula1>
            <xm:f>'Liste de clients'!$A2:$A1000</xm:f>
          </x14:formula1>
          <xm:sqref>H8:O8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B650-C48B-47A3-AEBB-29E456BC5338}">
  <sheetPr>
    <pageSetUpPr fitToPage="1"/>
  </sheetPr>
  <dimension ref="A1:F99"/>
  <sheetViews>
    <sheetView showGridLines="0" zoomScale="95" zoomScaleNormal="95" workbookViewId="0">
      <selection activeCell="A48" sqref="A48:D48"/>
    </sheetView>
  </sheetViews>
  <sheetFormatPr baseColWidth="10" defaultColWidth="11.453125" defaultRowHeight="14.5" x14ac:dyDescent="0.35"/>
  <cols>
    <col min="1" max="1" width="22.81640625" style="31" customWidth="1"/>
    <col min="2" max="2" width="47.81640625" style="51" customWidth="1"/>
    <col min="3" max="3" width="22.81640625" customWidth="1"/>
    <col min="4" max="4" width="50.453125" style="51" customWidth="1"/>
  </cols>
  <sheetData>
    <row r="1" spans="1:4" ht="23.4" customHeight="1" x14ac:dyDescent="0.35">
      <c r="A1" s="438" t="s">
        <v>342</v>
      </c>
      <c r="B1" s="438"/>
      <c r="C1" s="438"/>
      <c r="D1" s="438"/>
    </row>
    <row r="2" spans="1:4" ht="62.5" customHeight="1" x14ac:dyDescent="0.35">
      <c r="A2" s="439" t="s">
        <v>312</v>
      </c>
      <c r="B2" s="439"/>
      <c r="C2" s="439"/>
      <c r="D2" s="439"/>
    </row>
    <row r="3" spans="1:4" ht="212" customHeight="1" x14ac:dyDescent="0.35">
      <c r="A3" s="440" t="s">
        <v>339</v>
      </c>
      <c r="B3" s="440"/>
      <c r="C3" s="441" t="s">
        <v>313</v>
      </c>
      <c r="D3" s="442"/>
    </row>
    <row r="4" spans="1:4" ht="39.5" customHeight="1" x14ac:dyDescent="0.35">
      <c r="A4" s="443" t="s">
        <v>380</v>
      </c>
      <c r="B4" s="443"/>
      <c r="C4" s="443"/>
      <c r="D4" s="443"/>
    </row>
    <row r="5" spans="1:4" ht="38.5" customHeight="1" x14ac:dyDescent="0.35">
      <c r="A5" s="444" t="s">
        <v>314</v>
      </c>
      <c r="B5" s="445"/>
      <c r="C5" s="445"/>
      <c r="D5" s="445"/>
    </row>
    <row r="6" spans="1:4" ht="17.149999999999999" customHeight="1" x14ac:dyDescent="0.35">
      <c r="A6" s="446" t="s">
        <v>315</v>
      </c>
      <c r="B6" s="446"/>
      <c r="C6" s="446"/>
      <c r="D6" s="446"/>
    </row>
    <row r="7" spans="1:4" ht="17.149999999999999" customHeight="1" x14ac:dyDescent="0.35">
      <c r="A7" s="97"/>
      <c r="B7" s="97"/>
      <c r="C7" s="97"/>
      <c r="D7" s="97"/>
    </row>
    <row r="8" spans="1:4" s="87" customFormat="1" ht="23.4" customHeight="1" x14ac:dyDescent="0.45">
      <c r="A8" s="447" t="s">
        <v>310</v>
      </c>
      <c r="B8" s="448"/>
      <c r="C8" s="448"/>
      <c r="D8" s="449"/>
    </row>
    <row r="9" spans="1:4" ht="21" customHeight="1" x14ac:dyDescent="0.35">
      <c r="A9" s="450" t="s">
        <v>311</v>
      </c>
      <c r="B9" s="451"/>
      <c r="C9" s="451"/>
      <c r="D9" s="452"/>
    </row>
    <row r="10" spans="1:4" ht="17.149999999999999" customHeight="1" x14ac:dyDescent="0.35">
      <c r="A10" s="88"/>
      <c r="B10" s="88"/>
      <c r="C10" s="88"/>
      <c r="D10" s="88"/>
    </row>
    <row r="11" spans="1:4" ht="17.149999999999999" customHeight="1" x14ac:dyDescent="0.35">
      <c r="A11" s="453" t="s">
        <v>340</v>
      </c>
      <c r="B11" s="453"/>
      <c r="C11" s="453"/>
      <c r="D11" s="453"/>
    </row>
    <row r="12" spans="1:4" ht="15.5" x14ac:dyDescent="0.35">
      <c r="A12" s="89" t="s">
        <v>316</v>
      </c>
      <c r="B12" s="454">
        <f>Contrat!F3</f>
        <v>0</v>
      </c>
      <c r="C12" s="455"/>
      <c r="D12" s="456"/>
    </row>
    <row r="13" spans="1:4" ht="15.5" x14ac:dyDescent="0.35">
      <c r="A13" s="89" t="s">
        <v>317</v>
      </c>
      <c r="B13" s="424">
        <f>Contrat!H8</f>
        <v>0</v>
      </c>
      <c r="C13" s="424"/>
      <c r="D13" s="424"/>
    </row>
    <row r="14" spans="1:4" ht="15.5" x14ac:dyDescent="0.35">
      <c r="A14" s="89" t="s">
        <v>318</v>
      </c>
      <c r="B14" s="424" t="str">
        <f>Contrat!H9</f>
        <v/>
      </c>
      <c r="C14" s="424"/>
      <c r="D14" s="424"/>
    </row>
    <row r="15" spans="1:4" ht="15.65" customHeight="1" x14ac:dyDescent="0.35">
      <c r="A15" s="89" t="s">
        <v>319</v>
      </c>
      <c r="B15" s="434">
        <f>Contrat!N3</f>
        <v>0</v>
      </c>
      <c r="C15" s="424"/>
      <c r="D15" s="424"/>
    </row>
    <row r="16" spans="1:4" ht="15.5" x14ac:dyDescent="0.35">
      <c r="A16" s="89" t="s">
        <v>320</v>
      </c>
      <c r="B16" s="424">
        <f>Contrat!D19</f>
        <v>0</v>
      </c>
      <c r="C16" s="424"/>
      <c r="D16" s="424"/>
    </row>
    <row r="17" spans="1:4" ht="15.5" x14ac:dyDescent="0.35">
      <c r="A17" s="90" t="s">
        <v>321</v>
      </c>
      <c r="B17" s="424">
        <f>Contrat!D20</f>
        <v>0</v>
      </c>
      <c r="C17" s="424"/>
      <c r="D17" s="424"/>
    </row>
    <row r="18" spans="1:4" x14ac:dyDescent="0.35">
      <c r="A18" s="91"/>
      <c r="B18" s="92"/>
      <c r="C18" s="92"/>
      <c r="D18" s="92"/>
    </row>
    <row r="19" spans="1:4" ht="19.5" customHeight="1" x14ac:dyDescent="0.35">
      <c r="A19" s="435" t="s">
        <v>322</v>
      </c>
      <c r="B19" s="436"/>
      <c r="C19" s="436"/>
      <c r="D19" s="437"/>
    </row>
    <row r="20" spans="1:4" ht="15.5" x14ac:dyDescent="0.35">
      <c r="A20" s="155" t="s">
        <v>323</v>
      </c>
      <c r="B20" s="433">
        <f>Contrat!B57</f>
        <v>0</v>
      </c>
      <c r="C20" s="433"/>
      <c r="D20" s="433"/>
    </row>
    <row r="21" spans="1:4" ht="15.5" x14ac:dyDescent="0.35">
      <c r="A21" s="155" t="s">
        <v>324</v>
      </c>
      <c r="B21" s="433">
        <f>Contrat!B58</f>
        <v>0</v>
      </c>
      <c r="C21" s="433"/>
      <c r="D21" s="433"/>
    </row>
    <row r="22" spans="1:4" ht="15.5" x14ac:dyDescent="0.35">
      <c r="A22" s="89" t="s">
        <v>323</v>
      </c>
      <c r="B22" s="424">
        <f>Contrat!B60</f>
        <v>0</v>
      </c>
      <c r="C22" s="424"/>
      <c r="D22" s="424"/>
    </row>
    <row r="23" spans="1:4" ht="15.5" x14ac:dyDescent="0.35">
      <c r="A23" s="89" t="s">
        <v>324</v>
      </c>
      <c r="B23" s="424">
        <f>Contrat!B61</f>
        <v>0</v>
      </c>
      <c r="C23" s="424"/>
      <c r="D23" s="424"/>
    </row>
    <row r="24" spans="1:4" ht="15.5" x14ac:dyDescent="0.35">
      <c r="A24" s="155" t="s">
        <v>323</v>
      </c>
      <c r="B24" s="433">
        <f>Contrat!B63</f>
        <v>0</v>
      </c>
      <c r="C24" s="433"/>
      <c r="D24" s="433"/>
    </row>
    <row r="25" spans="1:4" ht="15.5" x14ac:dyDescent="0.35">
      <c r="A25" s="155" t="s">
        <v>324</v>
      </c>
      <c r="B25" s="433">
        <f>Contrat!B64</f>
        <v>0</v>
      </c>
      <c r="C25" s="433"/>
      <c r="D25" s="433"/>
    </row>
    <row r="26" spans="1:4" ht="15.5" x14ac:dyDescent="0.35">
      <c r="A26" s="89" t="s">
        <v>323</v>
      </c>
      <c r="B26" s="424">
        <f>Contrat!B66</f>
        <v>0</v>
      </c>
      <c r="C26" s="424"/>
      <c r="D26" s="424"/>
    </row>
    <row r="27" spans="1:4" ht="15.5" x14ac:dyDescent="0.35">
      <c r="A27" s="89" t="s">
        <v>324</v>
      </c>
      <c r="B27" s="424">
        <f>Contrat!B67</f>
        <v>0</v>
      </c>
      <c r="C27" s="424"/>
      <c r="D27" s="424"/>
    </row>
    <row r="28" spans="1:4" ht="15.5" x14ac:dyDescent="0.35">
      <c r="A28" s="155" t="s">
        <v>323</v>
      </c>
      <c r="B28" s="433">
        <f>Contrat!B69</f>
        <v>0</v>
      </c>
      <c r="C28" s="433"/>
      <c r="D28" s="433"/>
    </row>
    <row r="29" spans="1:4" ht="15.5" x14ac:dyDescent="0.35">
      <c r="A29" s="155" t="s">
        <v>324</v>
      </c>
      <c r="B29" s="433">
        <f>Contrat!B70</f>
        <v>0</v>
      </c>
      <c r="C29" s="433"/>
      <c r="D29" s="433"/>
    </row>
    <row r="30" spans="1:4" ht="15.5" x14ac:dyDescent="0.35">
      <c r="A30" s="156" t="s">
        <v>323</v>
      </c>
      <c r="B30" s="424">
        <f>Contrat!B72</f>
        <v>0</v>
      </c>
      <c r="C30" s="424"/>
      <c r="D30" s="424"/>
    </row>
    <row r="31" spans="1:4" ht="15.5" x14ac:dyDescent="0.35">
      <c r="A31" s="156" t="s">
        <v>324</v>
      </c>
      <c r="B31" s="424">
        <f>Contrat!B73</f>
        <v>0</v>
      </c>
      <c r="C31" s="424"/>
      <c r="D31" s="424"/>
    </row>
    <row r="32" spans="1:4" ht="15.5" x14ac:dyDescent="0.35">
      <c r="A32" s="157" t="s">
        <v>323</v>
      </c>
      <c r="B32" s="433">
        <f>Contrat!B75</f>
        <v>0</v>
      </c>
      <c r="C32" s="433"/>
      <c r="D32" s="433"/>
    </row>
    <row r="33" spans="1:6" ht="15.5" x14ac:dyDescent="0.35">
      <c r="A33" s="157" t="s">
        <v>324</v>
      </c>
      <c r="B33" s="433">
        <f>Contrat!B76</f>
        <v>0</v>
      </c>
      <c r="C33" s="433"/>
      <c r="D33" s="433"/>
    </row>
    <row r="34" spans="1:6" ht="15.5" x14ac:dyDescent="0.35">
      <c r="A34" s="156" t="s">
        <v>323</v>
      </c>
      <c r="B34" s="424">
        <f>Contrat!B78</f>
        <v>0</v>
      </c>
      <c r="C34" s="424"/>
      <c r="D34" s="424"/>
    </row>
    <row r="35" spans="1:6" ht="15.5" x14ac:dyDescent="0.35">
      <c r="A35" s="156" t="s">
        <v>324</v>
      </c>
      <c r="B35" s="424">
        <f>Contrat!B79</f>
        <v>0</v>
      </c>
      <c r="C35" s="424"/>
      <c r="D35" s="424"/>
    </row>
    <row r="36" spans="1:6" ht="15.5" x14ac:dyDescent="0.35">
      <c r="A36" s="157" t="s">
        <v>323</v>
      </c>
      <c r="B36" s="433">
        <f>Contrat!B81</f>
        <v>0</v>
      </c>
      <c r="C36" s="433"/>
      <c r="D36" s="433"/>
    </row>
    <row r="37" spans="1:6" ht="15.5" x14ac:dyDescent="0.35">
      <c r="A37" s="157" t="s">
        <v>324</v>
      </c>
      <c r="B37" s="433">
        <f>Contrat!B82</f>
        <v>0</v>
      </c>
      <c r="C37" s="433"/>
      <c r="D37" s="433"/>
    </row>
    <row r="38" spans="1:6" ht="15.5" x14ac:dyDescent="0.35">
      <c r="A38" s="156" t="s">
        <v>323</v>
      </c>
      <c r="B38" s="424">
        <f>Contrat!B84</f>
        <v>0</v>
      </c>
      <c r="C38" s="424"/>
      <c r="D38" s="424"/>
    </row>
    <row r="39" spans="1:6" ht="15.5" x14ac:dyDescent="0.35">
      <c r="A39" s="158" t="s">
        <v>324</v>
      </c>
      <c r="B39" s="424">
        <f>Contrat!B85</f>
        <v>0</v>
      </c>
      <c r="C39" s="424"/>
      <c r="D39" s="424"/>
    </row>
    <row r="40" spans="1:6" ht="15.5" x14ac:dyDescent="0.35">
      <c r="A40" s="425" t="s">
        <v>330</v>
      </c>
      <c r="B40" s="425"/>
      <c r="C40" s="425"/>
      <c r="D40" s="425"/>
    </row>
    <row r="41" spans="1:6" ht="15.5" x14ac:dyDescent="0.35">
      <c r="A41" s="89" t="s">
        <v>331</v>
      </c>
      <c r="B41" s="426">
        <f>Contrat!C89</f>
        <v>0</v>
      </c>
      <c r="C41" s="427"/>
      <c r="D41" s="428"/>
    </row>
    <row r="42" spans="1:6" ht="15.5" x14ac:dyDescent="0.35">
      <c r="A42" s="89" t="s">
        <v>332</v>
      </c>
      <c r="B42" s="426">
        <f>Contrat!C91</f>
        <v>0</v>
      </c>
      <c r="C42" s="427"/>
      <c r="D42" s="428"/>
    </row>
    <row r="43" spans="1:6" ht="20.5" customHeight="1" x14ac:dyDescent="0.35"/>
    <row r="44" spans="1:6" ht="21" customHeight="1" x14ac:dyDescent="0.35">
      <c r="A44" s="429" t="s">
        <v>325</v>
      </c>
      <c r="B44" s="429"/>
      <c r="C44" s="429"/>
      <c r="D44" s="429"/>
    </row>
    <row r="45" spans="1:6" ht="156" customHeight="1" x14ac:dyDescent="0.35">
      <c r="A45" s="430">
        <f>Contrat!D21</f>
        <v>0</v>
      </c>
      <c r="B45" s="431"/>
      <c r="C45" s="431"/>
      <c r="D45" s="432"/>
      <c r="E45" s="51"/>
      <c r="F45" s="51"/>
    </row>
    <row r="46" spans="1:6" ht="20.5" customHeight="1" x14ac:dyDescent="0.35">
      <c r="A46" s="51"/>
      <c r="C46" s="51"/>
      <c r="E46" s="51"/>
      <c r="F46" s="51"/>
    </row>
    <row r="47" spans="1:6" s="31" customFormat="1" ht="73.25" customHeight="1" x14ac:dyDescent="0.35">
      <c r="A47" s="418" t="s">
        <v>341</v>
      </c>
      <c r="B47" s="419"/>
      <c r="C47" s="419"/>
      <c r="D47" s="420"/>
      <c r="E47" s="4"/>
      <c r="F47" s="4"/>
    </row>
    <row r="48" spans="1:6" ht="127.5" customHeight="1" x14ac:dyDescent="0.35">
      <c r="A48" s="421"/>
      <c r="B48" s="421"/>
      <c r="C48" s="421"/>
      <c r="D48" s="421"/>
      <c r="E48" s="51"/>
      <c r="F48" s="51"/>
    </row>
    <row r="49" spans="1:6" ht="10.5" customHeight="1" x14ac:dyDescent="0.35">
      <c r="A49" s="51"/>
      <c r="C49" s="51"/>
      <c r="E49" s="51"/>
      <c r="F49" s="51"/>
    </row>
    <row r="50" spans="1:6" s="31" customFormat="1" ht="22" customHeight="1" x14ac:dyDescent="0.35">
      <c r="A50" s="93" t="b">
        <v>0</v>
      </c>
      <c r="B50" s="422" t="s">
        <v>326</v>
      </c>
      <c r="C50" s="422"/>
      <c r="D50" s="422"/>
      <c r="E50" s="4"/>
      <c r="F50" s="4"/>
    </row>
    <row r="51" spans="1:6" s="31" customFormat="1" ht="22" customHeight="1" x14ac:dyDescent="0.35">
      <c r="A51" s="93" t="b">
        <v>0</v>
      </c>
      <c r="B51" s="423" t="s">
        <v>327</v>
      </c>
      <c r="C51" s="423"/>
      <c r="D51" s="423"/>
    </row>
    <row r="52" spans="1:6" s="31" customFormat="1" ht="42" customHeight="1" x14ac:dyDescent="0.35">
      <c r="A52" s="94" t="s">
        <v>328</v>
      </c>
      <c r="B52" s="95"/>
      <c r="C52" s="94" t="s">
        <v>329</v>
      </c>
      <c r="D52" s="95"/>
    </row>
    <row r="99" spans="3:3" x14ac:dyDescent="0.35">
      <c r="C99" s="96"/>
    </row>
  </sheetData>
  <mergeCells count="46">
    <mergeCell ref="B13:D13"/>
    <mergeCell ref="A1:D1"/>
    <mergeCell ref="A2:D2"/>
    <mergeCell ref="A3:B3"/>
    <mergeCell ref="C3:D3"/>
    <mergeCell ref="A4:D4"/>
    <mergeCell ref="A5:D5"/>
    <mergeCell ref="A6:D6"/>
    <mergeCell ref="A8:D8"/>
    <mergeCell ref="A9:D9"/>
    <mergeCell ref="A11:D11"/>
    <mergeCell ref="B12:D12"/>
    <mergeCell ref="B26:D26"/>
    <mergeCell ref="B14:D14"/>
    <mergeCell ref="B15:D15"/>
    <mergeCell ref="B16:D16"/>
    <mergeCell ref="B17:D17"/>
    <mergeCell ref="A19:D19"/>
    <mergeCell ref="B20:D20"/>
    <mergeCell ref="B21:D21"/>
    <mergeCell ref="B22:D22"/>
    <mergeCell ref="B23:D23"/>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A47:D47"/>
    <mergeCell ref="A48:D48"/>
    <mergeCell ref="B50:D50"/>
    <mergeCell ref="B51:D51"/>
    <mergeCell ref="B39:D39"/>
    <mergeCell ref="A40:D40"/>
    <mergeCell ref="B41:D41"/>
    <mergeCell ref="B42:D42"/>
    <mergeCell ref="A44:D44"/>
    <mergeCell ref="A45:D45"/>
  </mergeCells>
  <hyperlinks>
    <hyperlink ref="A6" r:id="rId1" xr:uid="{6B7A5A0B-2F78-48C4-B29C-BA88B05B4A53}"/>
  </hyperlinks>
  <printOptions horizontalCentered="1" verticalCentered="1"/>
  <pageMargins left="0.19685039370078741" right="0.19685039370078741" top="0.35433070866141736" bottom="0.39370078740157483" header="0.31496062992125984" footer="0.31496062992125984"/>
  <pageSetup scale="6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560F-011A-4901-9BFA-0DABC7556E5F}">
  <sheetPr codeName="Feuil5"/>
  <dimension ref="A1:H2"/>
  <sheetViews>
    <sheetView workbookViewId="0">
      <selection activeCell="A3" sqref="A3"/>
    </sheetView>
  </sheetViews>
  <sheetFormatPr baseColWidth="10" defaultColWidth="11.54296875" defaultRowHeight="14.5" x14ac:dyDescent="0.35"/>
  <cols>
    <col min="1" max="1" width="22.81640625" style="24" customWidth="1"/>
    <col min="2" max="2" width="47.81640625" style="24" customWidth="1"/>
    <col min="3" max="3" width="22.81640625" style="24" customWidth="1"/>
    <col min="4" max="4" width="50.453125" style="24" customWidth="1"/>
    <col min="5" max="8" width="31" style="24" customWidth="1"/>
    <col min="9" max="16384" width="11.54296875" style="24"/>
  </cols>
  <sheetData>
    <row r="1" spans="1:8" ht="15" customHeight="1" x14ac:dyDescent="0.35">
      <c r="A1" s="26" t="s">
        <v>57</v>
      </c>
      <c r="B1" s="27" t="s">
        <v>59</v>
      </c>
      <c r="C1" s="26" t="s">
        <v>58</v>
      </c>
      <c r="D1" s="26" t="s">
        <v>0</v>
      </c>
      <c r="E1" s="26" t="s">
        <v>1</v>
      </c>
      <c r="F1" s="26" t="s">
        <v>95</v>
      </c>
      <c r="G1" s="28" t="s">
        <v>29</v>
      </c>
      <c r="H1" s="26" t="s">
        <v>28</v>
      </c>
    </row>
    <row r="2" spans="1:8" x14ac:dyDescent="0.35">
      <c r="A2" s="24" t="s">
        <v>203</v>
      </c>
      <c r="B2" s="24">
        <v>101999999</v>
      </c>
      <c r="C2" s="24" t="s">
        <v>204</v>
      </c>
      <c r="D2" s="24" t="s">
        <v>205</v>
      </c>
      <c r="E2" s="24" t="s">
        <v>206</v>
      </c>
      <c r="G2" s="25" t="s">
        <v>207</v>
      </c>
      <c r="H2" s="24" t="s">
        <v>208</v>
      </c>
    </row>
  </sheetData>
  <hyperlinks>
    <hyperlink ref="G2" r:id="rId1" xr:uid="{4589D6F4-826C-493B-880A-17CF94FE5ED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606D-891F-473E-BA29-3693CACA5743}">
  <sheetPr codeName="Feuil2"/>
  <dimension ref="A1:J71"/>
  <sheetViews>
    <sheetView zoomScale="80" zoomScaleNormal="80" workbookViewId="0">
      <pane ySplit="2" topLeftCell="A38" activePane="bottomLeft" state="frozen"/>
      <selection pane="bottomLeft" activeCell="B76" sqref="B76"/>
    </sheetView>
  </sheetViews>
  <sheetFormatPr baseColWidth="10" defaultColWidth="11.453125" defaultRowHeight="14.5" x14ac:dyDescent="0.35"/>
  <cols>
    <col min="1" max="1" width="38.54296875" style="4" customWidth="1"/>
    <col min="2" max="2" width="121.453125" style="4" customWidth="1"/>
    <col min="3" max="3" width="107.54296875" style="4" customWidth="1"/>
    <col min="4" max="4" width="11.453125" style="2" customWidth="1"/>
    <col min="5" max="5" width="11.54296875" style="1" customWidth="1"/>
    <col min="6" max="6" width="11.453125" customWidth="1"/>
    <col min="7" max="7" width="11.54296875" customWidth="1"/>
    <col min="8" max="10" width="11.453125" customWidth="1"/>
  </cols>
  <sheetData>
    <row r="1" spans="1:10" x14ac:dyDescent="0.35">
      <c r="A1" s="458" t="s">
        <v>51</v>
      </c>
      <c r="B1" s="13"/>
      <c r="C1" s="13"/>
      <c r="D1" s="457" t="s">
        <v>61</v>
      </c>
      <c r="E1" s="457"/>
      <c r="F1" s="459" t="s">
        <v>62</v>
      </c>
      <c r="G1" s="460" t="s">
        <v>50</v>
      </c>
      <c r="H1" s="11"/>
    </row>
    <row r="2" spans="1:10" ht="30" customHeight="1" x14ac:dyDescent="0.35">
      <c r="A2" s="458"/>
      <c r="B2" s="13"/>
      <c r="C2" s="13"/>
      <c r="D2" s="9" t="s">
        <v>52</v>
      </c>
      <c r="E2" s="10" t="s">
        <v>53</v>
      </c>
      <c r="F2" s="459"/>
      <c r="G2" s="460"/>
      <c r="H2" s="12" t="s">
        <v>94</v>
      </c>
      <c r="I2" s="10" t="s">
        <v>53</v>
      </c>
      <c r="J2" s="8" t="s">
        <v>145</v>
      </c>
    </row>
    <row r="3" spans="1:10" x14ac:dyDescent="0.35">
      <c r="D3" s="2">
        <v>0</v>
      </c>
      <c r="E3" s="1">
        <v>0</v>
      </c>
      <c r="I3" s="1">
        <v>0</v>
      </c>
      <c r="J3" t="s">
        <v>178</v>
      </c>
    </row>
    <row r="4" spans="1:10" x14ac:dyDescent="0.35">
      <c r="A4" s="4" t="s">
        <v>5</v>
      </c>
      <c r="D4" s="2" t="s">
        <v>16</v>
      </c>
      <c r="E4" s="1">
        <v>0</v>
      </c>
      <c r="I4" s="1">
        <v>0</v>
      </c>
      <c r="J4" t="s">
        <v>179</v>
      </c>
    </row>
    <row r="5" spans="1:10" x14ac:dyDescent="0.35">
      <c r="A5" s="4" t="s">
        <v>17</v>
      </c>
      <c r="D5" s="2" t="s">
        <v>16</v>
      </c>
      <c r="E5" s="1">
        <v>0</v>
      </c>
      <c r="I5" s="1">
        <v>0</v>
      </c>
      <c r="J5" t="s">
        <v>180</v>
      </c>
    </row>
    <row r="6" spans="1:10" x14ac:dyDescent="0.35">
      <c r="A6" s="5" t="s">
        <v>97</v>
      </c>
      <c r="B6" s="16" t="s">
        <v>100</v>
      </c>
      <c r="C6" s="17" t="s">
        <v>243</v>
      </c>
      <c r="D6" s="3">
        <v>0.75</v>
      </c>
      <c r="E6" s="1">
        <v>800</v>
      </c>
      <c r="F6" s="1">
        <f t="shared" ref="F6:F46" si="0">+E6/D6</f>
        <v>1066.6666666666667</v>
      </c>
      <c r="G6" s="8" t="s">
        <v>73</v>
      </c>
      <c r="H6" s="3">
        <v>0.75</v>
      </c>
      <c r="I6" s="1">
        <f>F6*H6</f>
        <v>800</v>
      </c>
      <c r="J6" t="s">
        <v>181</v>
      </c>
    </row>
    <row r="7" spans="1:10" ht="14.25" customHeight="1" x14ac:dyDescent="0.35">
      <c r="A7" s="5" t="s">
        <v>97</v>
      </c>
      <c r="B7" s="16" t="s">
        <v>101</v>
      </c>
      <c r="C7" s="15" t="s">
        <v>244</v>
      </c>
      <c r="D7" s="3">
        <v>0.75</v>
      </c>
      <c r="E7" s="1">
        <v>4000</v>
      </c>
      <c r="F7" s="1">
        <f t="shared" ref="F7:F18" si="1">+E7/D7</f>
        <v>5333.333333333333</v>
      </c>
      <c r="G7" s="8" t="s">
        <v>76</v>
      </c>
      <c r="H7" s="3">
        <v>0.75</v>
      </c>
      <c r="I7" s="1">
        <f t="shared" ref="I7:I68" si="2">F7*H7</f>
        <v>4000</v>
      </c>
      <c r="J7" t="s">
        <v>182</v>
      </c>
    </row>
    <row r="8" spans="1:10" x14ac:dyDescent="0.35">
      <c r="A8" s="5" t="s">
        <v>97</v>
      </c>
      <c r="B8" s="5" t="s">
        <v>102</v>
      </c>
      <c r="C8" s="15" t="s">
        <v>245</v>
      </c>
      <c r="D8" s="3">
        <v>0.75</v>
      </c>
      <c r="E8" s="1">
        <v>4000</v>
      </c>
      <c r="F8" s="1">
        <f t="shared" si="1"/>
        <v>5333.333333333333</v>
      </c>
      <c r="G8" s="8" t="s">
        <v>77</v>
      </c>
      <c r="H8" s="3">
        <v>0.75</v>
      </c>
      <c r="I8" s="1">
        <f t="shared" si="2"/>
        <v>4000</v>
      </c>
      <c r="J8" t="s">
        <v>183</v>
      </c>
    </row>
    <row r="9" spans="1:10" x14ac:dyDescent="0.35">
      <c r="A9" s="5" t="s">
        <v>97</v>
      </c>
      <c r="B9" s="5" t="s">
        <v>166</v>
      </c>
      <c r="C9" s="15" t="s">
        <v>245</v>
      </c>
      <c r="D9" s="3">
        <v>0.75</v>
      </c>
      <c r="E9" s="1">
        <v>4000</v>
      </c>
      <c r="F9" s="1">
        <f t="shared" si="1"/>
        <v>5333.333333333333</v>
      </c>
      <c r="G9" s="8" t="s">
        <v>68</v>
      </c>
      <c r="H9" s="3">
        <v>0.75</v>
      </c>
      <c r="I9" s="1">
        <f t="shared" si="2"/>
        <v>4000</v>
      </c>
      <c r="J9" t="s">
        <v>184</v>
      </c>
    </row>
    <row r="10" spans="1:10" x14ac:dyDescent="0.35">
      <c r="A10" s="5" t="s">
        <v>97</v>
      </c>
      <c r="B10" s="5" t="s">
        <v>103</v>
      </c>
      <c r="C10" s="15" t="s">
        <v>246</v>
      </c>
      <c r="D10" s="3">
        <v>0.75</v>
      </c>
      <c r="E10" s="1">
        <v>4000</v>
      </c>
      <c r="F10" s="1">
        <f t="shared" si="1"/>
        <v>5333.333333333333</v>
      </c>
      <c r="G10" s="8" t="s">
        <v>93</v>
      </c>
      <c r="H10" s="3">
        <v>0.75</v>
      </c>
      <c r="I10" s="1">
        <f t="shared" si="2"/>
        <v>4000</v>
      </c>
      <c r="J10" t="s">
        <v>185</v>
      </c>
    </row>
    <row r="11" spans="1:10" ht="12" customHeight="1" x14ac:dyDescent="0.35">
      <c r="A11" s="5" t="s">
        <v>97</v>
      </c>
      <c r="B11" s="5" t="s">
        <v>104</v>
      </c>
      <c r="C11" s="15" t="s">
        <v>247</v>
      </c>
      <c r="D11" s="3">
        <v>0.75</v>
      </c>
      <c r="E11" s="1">
        <v>4000</v>
      </c>
      <c r="F11" s="1">
        <f t="shared" si="1"/>
        <v>5333.333333333333</v>
      </c>
      <c r="G11" s="8" t="s">
        <v>75</v>
      </c>
      <c r="H11" s="3">
        <v>0.75</v>
      </c>
      <c r="I11" s="1">
        <f t="shared" si="2"/>
        <v>4000</v>
      </c>
      <c r="J11" t="s">
        <v>190</v>
      </c>
    </row>
    <row r="12" spans="1:10" ht="25.75" customHeight="1" x14ac:dyDescent="0.35">
      <c r="A12" s="5" t="s">
        <v>97</v>
      </c>
      <c r="B12" s="5" t="s">
        <v>169</v>
      </c>
      <c r="C12" s="15" t="s">
        <v>248</v>
      </c>
      <c r="D12" s="3">
        <v>0.75</v>
      </c>
      <c r="E12" s="1">
        <v>4000</v>
      </c>
      <c r="F12" s="1">
        <f t="shared" si="1"/>
        <v>5333.333333333333</v>
      </c>
      <c r="G12" s="8" t="s">
        <v>170</v>
      </c>
      <c r="H12" s="3">
        <v>0.75</v>
      </c>
      <c r="I12" s="1">
        <f t="shared" si="2"/>
        <v>4000</v>
      </c>
      <c r="J12" t="s">
        <v>186</v>
      </c>
    </row>
    <row r="13" spans="1:10" x14ac:dyDescent="0.35">
      <c r="A13" s="5" t="s">
        <v>97</v>
      </c>
      <c r="B13" s="5" t="s">
        <v>105</v>
      </c>
      <c r="C13" s="15" t="s">
        <v>248</v>
      </c>
      <c r="D13" s="3">
        <v>0.75</v>
      </c>
      <c r="E13" s="1">
        <v>4000</v>
      </c>
      <c r="F13" s="1">
        <f>+E13/D13</f>
        <v>5333.333333333333</v>
      </c>
      <c r="G13" s="8" t="s">
        <v>92</v>
      </c>
      <c r="H13" s="3">
        <v>0.75</v>
      </c>
      <c r="I13" s="1">
        <f t="shared" si="2"/>
        <v>4000</v>
      </c>
      <c r="J13" t="s">
        <v>187</v>
      </c>
    </row>
    <row r="14" spans="1:10" x14ac:dyDescent="0.35">
      <c r="A14" s="5" t="s">
        <v>97</v>
      </c>
      <c r="B14" s="5" t="s">
        <v>106</v>
      </c>
      <c r="C14" s="15" t="s">
        <v>249</v>
      </c>
      <c r="D14" s="3">
        <v>0.75</v>
      </c>
      <c r="E14" s="1">
        <v>4000</v>
      </c>
      <c r="F14" s="1">
        <f t="shared" si="1"/>
        <v>5333.333333333333</v>
      </c>
      <c r="G14" s="8" t="s">
        <v>69</v>
      </c>
      <c r="H14" s="3">
        <v>0.75</v>
      </c>
      <c r="I14" s="1">
        <f t="shared" si="2"/>
        <v>4000</v>
      </c>
      <c r="J14" t="s">
        <v>188</v>
      </c>
    </row>
    <row r="15" spans="1:10" x14ac:dyDescent="0.35">
      <c r="A15" s="5" t="s">
        <v>97</v>
      </c>
      <c r="B15" s="5" t="s">
        <v>107</v>
      </c>
      <c r="C15" s="15" t="s">
        <v>250</v>
      </c>
      <c r="D15" s="3">
        <v>0.75</v>
      </c>
      <c r="E15" s="1">
        <v>4000</v>
      </c>
      <c r="F15" s="1">
        <f t="shared" si="1"/>
        <v>5333.333333333333</v>
      </c>
      <c r="G15" s="8" t="s">
        <v>70</v>
      </c>
      <c r="H15" s="3">
        <v>0.75</v>
      </c>
      <c r="I15" s="1">
        <f t="shared" si="2"/>
        <v>4000</v>
      </c>
      <c r="J15" t="s">
        <v>189</v>
      </c>
    </row>
    <row r="16" spans="1:10" x14ac:dyDescent="0.35">
      <c r="A16" s="5" t="s">
        <v>97</v>
      </c>
      <c r="B16" s="5" t="s">
        <v>167</v>
      </c>
      <c r="C16" s="15" t="s">
        <v>250</v>
      </c>
      <c r="D16" s="3">
        <v>0.75</v>
      </c>
      <c r="E16" s="1">
        <v>4000</v>
      </c>
      <c r="F16" s="1">
        <f t="shared" si="1"/>
        <v>5333.333333333333</v>
      </c>
      <c r="G16" s="8" t="s">
        <v>72</v>
      </c>
      <c r="H16" s="3">
        <v>0.75</v>
      </c>
      <c r="I16" s="1">
        <f t="shared" si="2"/>
        <v>4000</v>
      </c>
      <c r="J16" t="s">
        <v>146</v>
      </c>
    </row>
    <row r="17" spans="1:10" x14ac:dyDescent="0.35">
      <c r="A17" s="5" t="s">
        <v>97</v>
      </c>
      <c r="B17" s="5" t="s">
        <v>108</v>
      </c>
      <c r="C17" s="15" t="s">
        <v>251</v>
      </c>
      <c r="D17" s="3">
        <v>0.75</v>
      </c>
      <c r="E17" s="1">
        <v>4000</v>
      </c>
      <c r="F17" s="1">
        <f t="shared" si="1"/>
        <v>5333.333333333333</v>
      </c>
      <c r="G17" s="8" t="s">
        <v>74</v>
      </c>
      <c r="H17" s="3">
        <v>0.75</v>
      </c>
      <c r="I17" s="1">
        <f t="shared" si="2"/>
        <v>4000</v>
      </c>
      <c r="J17" t="s">
        <v>147</v>
      </c>
    </row>
    <row r="18" spans="1:10" x14ac:dyDescent="0.35">
      <c r="A18" s="5" t="s">
        <v>97</v>
      </c>
      <c r="B18" s="5" t="s">
        <v>109</v>
      </c>
      <c r="C18" s="15" t="s">
        <v>252</v>
      </c>
      <c r="D18" s="3">
        <v>0.75</v>
      </c>
      <c r="E18" s="1">
        <v>4000</v>
      </c>
      <c r="F18" s="1">
        <f t="shared" si="1"/>
        <v>5333.333333333333</v>
      </c>
      <c r="G18" s="8" t="s">
        <v>71</v>
      </c>
      <c r="H18" s="3">
        <v>0.75</v>
      </c>
      <c r="I18" s="1">
        <f t="shared" si="2"/>
        <v>4000</v>
      </c>
      <c r="J18" t="s">
        <v>148</v>
      </c>
    </row>
    <row r="19" spans="1:10" x14ac:dyDescent="0.35">
      <c r="A19" s="5" t="s">
        <v>97</v>
      </c>
      <c r="B19" s="5" t="s">
        <v>269</v>
      </c>
      <c r="C19" s="15" t="s">
        <v>253</v>
      </c>
      <c r="D19" s="3">
        <v>0.75</v>
      </c>
      <c r="E19" s="1">
        <v>4000</v>
      </c>
      <c r="F19" s="1">
        <f t="shared" si="0"/>
        <v>5333.333333333333</v>
      </c>
      <c r="G19" s="8" t="s">
        <v>18</v>
      </c>
      <c r="H19" s="3">
        <v>0.75</v>
      </c>
      <c r="I19" s="1">
        <f t="shared" si="2"/>
        <v>4000</v>
      </c>
      <c r="J19" t="s">
        <v>149</v>
      </c>
    </row>
    <row r="20" spans="1:10" x14ac:dyDescent="0.35">
      <c r="A20" s="5" t="s">
        <v>97</v>
      </c>
      <c r="B20" s="5" t="s">
        <v>270</v>
      </c>
      <c r="C20" s="15" t="s">
        <v>253</v>
      </c>
      <c r="D20" s="3">
        <v>0.75</v>
      </c>
      <c r="E20" s="1">
        <v>4000</v>
      </c>
      <c r="F20" s="1">
        <f t="shared" si="0"/>
        <v>5333.333333333333</v>
      </c>
      <c r="G20" s="8" t="s">
        <v>78</v>
      </c>
      <c r="H20" s="3">
        <v>0.75</v>
      </c>
      <c r="I20" s="1">
        <f t="shared" si="2"/>
        <v>4000</v>
      </c>
      <c r="J20" t="s">
        <v>150</v>
      </c>
    </row>
    <row r="21" spans="1:10" x14ac:dyDescent="0.35">
      <c r="A21" s="5" t="s">
        <v>97</v>
      </c>
      <c r="B21" s="5" t="s">
        <v>271</v>
      </c>
      <c r="C21" s="15" t="s">
        <v>254</v>
      </c>
      <c r="D21" s="3">
        <v>0.75</v>
      </c>
      <c r="E21" s="1">
        <v>4000</v>
      </c>
      <c r="F21" s="1">
        <f t="shared" si="0"/>
        <v>5333.333333333333</v>
      </c>
      <c r="G21" s="8" t="s">
        <v>19</v>
      </c>
      <c r="H21" s="3">
        <v>0.75</v>
      </c>
      <c r="I21" s="1">
        <f t="shared" si="2"/>
        <v>4000</v>
      </c>
      <c r="J21" t="s">
        <v>151</v>
      </c>
    </row>
    <row r="22" spans="1:10" x14ac:dyDescent="0.35">
      <c r="A22" s="5" t="s">
        <v>97</v>
      </c>
      <c r="B22" s="5" t="s">
        <v>272</v>
      </c>
      <c r="C22" s="15" t="s">
        <v>255</v>
      </c>
      <c r="D22" s="3">
        <v>0.75</v>
      </c>
      <c r="E22" s="1">
        <v>4000</v>
      </c>
      <c r="F22" s="1">
        <f t="shared" si="0"/>
        <v>5333.333333333333</v>
      </c>
      <c r="G22" s="8" t="s">
        <v>20</v>
      </c>
      <c r="H22" s="3">
        <v>0.75</v>
      </c>
      <c r="I22" s="1">
        <f t="shared" si="2"/>
        <v>4000</v>
      </c>
      <c r="J22" t="s">
        <v>152</v>
      </c>
    </row>
    <row r="23" spans="1:10" x14ac:dyDescent="0.35">
      <c r="A23" s="5" t="s">
        <v>97</v>
      </c>
      <c r="B23" s="5" t="s">
        <v>273</v>
      </c>
      <c r="C23" s="15" t="s">
        <v>256</v>
      </c>
      <c r="D23" s="3">
        <v>0.75</v>
      </c>
      <c r="E23" s="1">
        <v>4000</v>
      </c>
      <c r="F23" s="1">
        <f t="shared" si="0"/>
        <v>5333.333333333333</v>
      </c>
      <c r="G23" s="8" t="s">
        <v>21</v>
      </c>
      <c r="H23" s="3">
        <v>0.75</v>
      </c>
      <c r="I23" s="1">
        <f t="shared" si="2"/>
        <v>4000</v>
      </c>
      <c r="J23" t="s">
        <v>153</v>
      </c>
    </row>
    <row r="24" spans="1:10" x14ac:dyDescent="0.35">
      <c r="A24" s="5" t="s">
        <v>97</v>
      </c>
      <c r="B24" s="5" t="s">
        <v>274</v>
      </c>
      <c r="C24" s="15" t="s">
        <v>257</v>
      </c>
      <c r="D24" s="3">
        <v>0.75</v>
      </c>
      <c r="E24" s="1">
        <v>4000</v>
      </c>
      <c r="F24" s="1">
        <f>+E24/D24</f>
        <v>5333.333333333333</v>
      </c>
      <c r="G24" s="8" t="s">
        <v>22</v>
      </c>
      <c r="H24" s="3">
        <v>0.75</v>
      </c>
      <c r="I24" s="1">
        <f t="shared" si="2"/>
        <v>4000</v>
      </c>
      <c r="J24" t="s">
        <v>154</v>
      </c>
    </row>
    <row r="25" spans="1:10" x14ac:dyDescent="0.35">
      <c r="A25" s="5" t="s">
        <v>97</v>
      </c>
      <c r="B25" s="5" t="s">
        <v>275</v>
      </c>
      <c r="C25" s="15" t="s">
        <v>258</v>
      </c>
      <c r="D25" s="3">
        <v>0.75</v>
      </c>
      <c r="E25" s="1">
        <v>4000</v>
      </c>
      <c r="F25" s="1">
        <f t="shared" ref="F25:F26" si="3">+E25/D25</f>
        <v>5333.333333333333</v>
      </c>
      <c r="G25" s="8" t="s">
        <v>79</v>
      </c>
      <c r="H25" s="3">
        <v>0.75</v>
      </c>
      <c r="I25" s="1">
        <f t="shared" si="2"/>
        <v>4000</v>
      </c>
      <c r="J25" t="s">
        <v>155</v>
      </c>
    </row>
    <row r="26" spans="1:10" x14ac:dyDescent="0.35">
      <c r="A26" s="5" t="s">
        <v>97</v>
      </c>
      <c r="B26" s="5" t="s">
        <v>276</v>
      </c>
      <c r="C26" s="15" t="s">
        <v>259</v>
      </c>
      <c r="D26" s="3">
        <v>0.75</v>
      </c>
      <c r="E26" s="1">
        <v>4000</v>
      </c>
      <c r="F26" s="1">
        <f t="shared" si="3"/>
        <v>5333.333333333333</v>
      </c>
      <c r="G26" s="8" t="s">
        <v>80</v>
      </c>
      <c r="H26" s="3">
        <v>0.75</v>
      </c>
      <c r="I26" s="1">
        <f t="shared" si="2"/>
        <v>4000</v>
      </c>
      <c r="J26" t="s">
        <v>156</v>
      </c>
    </row>
    <row r="27" spans="1:10" x14ac:dyDescent="0.35">
      <c r="A27" s="6" t="s">
        <v>99</v>
      </c>
      <c r="B27" s="6" t="s">
        <v>110</v>
      </c>
      <c r="C27" s="20" t="s">
        <v>233</v>
      </c>
      <c r="D27" s="3">
        <v>0.5</v>
      </c>
      <c r="E27" s="1">
        <v>5000</v>
      </c>
      <c r="F27" s="1">
        <f t="shared" si="0"/>
        <v>10000</v>
      </c>
      <c r="G27" s="8" t="s">
        <v>45</v>
      </c>
      <c r="H27" s="3">
        <v>0.65</v>
      </c>
      <c r="I27" s="1">
        <f t="shared" si="2"/>
        <v>6500</v>
      </c>
      <c r="J27" t="s">
        <v>157</v>
      </c>
    </row>
    <row r="28" spans="1:10" x14ac:dyDescent="0.35">
      <c r="A28" s="6" t="s">
        <v>99</v>
      </c>
      <c r="B28" s="6" t="s">
        <v>111</v>
      </c>
      <c r="C28" s="20" t="s">
        <v>233</v>
      </c>
      <c r="D28" s="3">
        <v>0.5</v>
      </c>
      <c r="E28" s="1">
        <v>5000</v>
      </c>
      <c r="F28" s="1">
        <f t="shared" si="0"/>
        <v>10000</v>
      </c>
      <c r="G28" s="8">
        <v>1004</v>
      </c>
      <c r="H28" s="3">
        <v>0.65</v>
      </c>
      <c r="I28" s="1">
        <f t="shared" si="2"/>
        <v>6500</v>
      </c>
      <c r="J28" t="s">
        <v>158</v>
      </c>
    </row>
    <row r="29" spans="1:10" x14ac:dyDescent="0.35">
      <c r="A29" s="6" t="s">
        <v>99</v>
      </c>
      <c r="B29" s="6" t="s">
        <v>112</v>
      </c>
      <c r="C29" s="20" t="s">
        <v>234</v>
      </c>
      <c r="D29" s="3">
        <v>0.5</v>
      </c>
      <c r="E29" s="1">
        <v>5000</v>
      </c>
      <c r="F29" s="1">
        <f t="shared" si="0"/>
        <v>10000</v>
      </c>
      <c r="G29" s="8">
        <v>1003</v>
      </c>
      <c r="H29" s="3">
        <v>0.65</v>
      </c>
      <c r="I29" s="1">
        <f t="shared" si="2"/>
        <v>6500</v>
      </c>
      <c r="J29" t="s">
        <v>159</v>
      </c>
    </row>
    <row r="30" spans="1:10" x14ac:dyDescent="0.35">
      <c r="A30" s="6" t="s">
        <v>99</v>
      </c>
      <c r="B30" s="6" t="s">
        <v>113</v>
      </c>
      <c r="C30" s="20" t="s">
        <v>234</v>
      </c>
      <c r="D30" s="3">
        <v>0.5</v>
      </c>
      <c r="E30" s="1">
        <v>5000</v>
      </c>
      <c r="F30" s="1">
        <f t="shared" si="0"/>
        <v>10000</v>
      </c>
      <c r="G30" s="8">
        <v>1014</v>
      </c>
      <c r="H30" s="3">
        <v>0.65</v>
      </c>
      <c r="I30" s="1">
        <f t="shared" si="2"/>
        <v>6500</v>
      </c>
      <c r="J30" t="s">
        <v>160</v>
      </c>
    </row>
    <row r="31" spans="1:10" x14ac:dyDescent="0.35">
      <c r="A31" s="6" t="s">
        <v>99</v>
      </c>
      <c r="B31" s="6" t="s">
        <v>114</v>
      </c>
      <c r="C31" s="20" t="s">
        <v>235</v>
      </c>
      <c r="D31" s="3">
        <v>0.5</v>
      </c>
      <c r="E31" s="1">
        <v>5000</v>
      </c>
      <c r="F31" s="1">
        <f t="shared" si="0"/>
        <v>10000</v>
      </c>
      <c r="G31" s="8">
        <v>1013</v>
      </c>
      <c r="H31" s="3">
        <v>0.65</v>
      </c>
      <c r="I31" s="1">
        <f t="shared" si="2"/>
        <v>6500</v>
      </c>
      <c r="J31" t="s">
        <v>265</v>
      </c>
    </row>
    <row r="32" spans="1:10" x14ac:dyDescent="0.35">
      <c r="A32" s="6" t="s">
        <v>99</v>
      </c>
      <c r="B32" s="6" t="s">
        <v>115</v>
      </c>
      <c r="C32" s="20" t="s">
        <v>236</v>
      </c>
      <c r="D32" s="3">
        <v>0.5</v>
      </c>
      <c r="E32" s="1">
        <v>5000</v>
      </c>
      <c r="F32" s="1">
        <f t="shared" si="0"/>
        <v>10000</v>
      </c>
      <c r="G32" s="8">
        <v>1006</v>
      </c>
      <c r="H32" s="3">
        <v>0.65</v>
      </c>
      <c r="I32" s="1">
        <f t="shared" si="2"/>
        <v>6500</v>
      </c>
    </row>
    <row r="33" spans="1:9" x14ac:dyDescent="0.35">
      <c r="A33" s="6" t="s">
        <v>99</v>
      </c>
      <c r="B33" s="6" t="s">
        <v>116</v>
      </c>
      <c r="C33" s="20" t="s">
        <v>235</v>
      </c>
      <c r="D33" s="3">
        <v>0.5</v>
      </c>
      <c r="E33" s="1">
        <v>5000</v>
      </c>
      <c r="F33" s="1">
        <f t="shared" si="0"/>
        <v>10000</v>
      </c>
      <c r="G33" s="8" t="s">
        <v>46</v>
      </c>
      <c r="H33" s="3">
        <v>0.65</v>
      </c>
      <c r="I33" s="1">
        <f t="shared" si="2"/>
        <v>6500</v>
      </c>
    </row>
    <row r="34" spans="1:9" x14ac:dyDescent="0.35">
      <c r="A34" s="6" t="s">
        <v>99</v>
      </c>
      <c r="B34" s="6" t="s">
        <v>117</v>
      </c>
      <c r="C34" s="20" t="s">
        <v>235</v>
      </c>
      <c r="D34" s="3">
        <v>0.5</v>
      </c>
      <c r="E34" s="1">
        <v>5000</v>
      </c>
      <c r="F34" s="1">
        <f t="shared" si="0"/>
        <v>10000</v>
      </c>
      <c r="G34" s="8">
        <v>2006</v>
      </c>
      <c r="H34" s="3">
        <v>0.65</v>
      </c>
      <c r="I34" s="1">
        <f t="shared" si="2"/>
        <v>6500</v>
      </c>
    </row>
    <row r="35" spans="1:9" x14ac:dyDescent="0.35">
      <c r="A35" s="6" t="s">
        <v>99</v>
      </c>
      <c r="B35" s="6" t="s">
        <v>118</v>
      </c>
      <c r="C35" s="20" t="s">
        <v>237</v>
      </c>
      <c r="D35" s="3">
        <v>0.5</v>
      </c>
      <c r="E35" s="1">
        <v>5000</v>
      </c>
      <c r="F35" s="1">
        <f t="shared" si="0"/>
        <v>10000</v>
      </c>
      <c r="G35" s="8">
        <v>2015</v>
      </c>
      <c r="H35" s="3">
        <v>0.65</v>
      </c>
      <c r="I35" s="1">
        <f t="shared" si="2"/>
        <v>6500</v>
      </c>
    </row>
    <row r="36" spans="1:9" x14ac:dyDescent="0.35">
      <c r="A36" s="6" t="s">
        <v>99</v>
      </c>
      <c r="B36" s="6" t="s">
        <v>119</v>
      </c>
      <c r="C36" s="20" t="s">
        <v>238</v>
      </c>
      <c r="D36" s="3">
        <v>0.5</v>
      </c>
      <c r="E36" s="1">
        <v>5000</v>
      </c>
      <c r="F36" s="1">
        <f t="shared" si="0"/>
        <v>10000</v>
      </c>
      <c r="G36" s="8">
        <v>2016</v>
      </c>
      <c r="H36" s="3">
        <v>0.65</v>
      </c>
      <c r="I36" s="1">
        <f t="shared" si="2"/>
        <v>6500</v>
      </c>
    </row>
    <row r="37" spans="1:9" x14ac:dyDescent="0.35">
      <c r="A37" s="6" t="s">
        <v>99</v>
      </c>
      <c r="B37" s="6" t="s">
        <v>120</v>
      </c>
      <c r="C37" s="20" t="s">
        <v>238</v>
      </c>
      <c r="D37" s="3">
        <v>0.5</v>
      </c>
      <c r="E37" s="1">
        <v>5000</v>
      </c>
      <c r="F37" s="1">
        <f t="shared" ref="F37" si="4">+E37/D37</f>
        <v>10000</v>
      </c>
      <c r="G37" s="8">
        <v>2013</v>
      </c>
      <c r="H37" s="3">
        <v>0.65</v>
      </c>
      <c r="I37" s="1">
        <f t="shared" si="2"/>
        <v>6500</v>
      </c>
    </row>
    <row r="38" spans="1:9" x14ac:dyDescent="0.35">
      <c r="A38" s="6" t="s">
        <v>99</v>
      </c>
      <c r="B38" s="6" t="s">
        <v>121</v>
      </c>
      <c r="C38" s="20" t="s">
        <v>236</v>
      </c>
      <c r="D38" s="3">
        <v>0.5</v>
      </c>
      <c r="E38" s="1">
        <v>5000</v>
      </c>
      <c r="F38" s="1">
        <f t="shared" si="0"/>
        <v>10000</v>
      </c>
      <c r="G38" s="8">
        <v>2008</v>
      </c>
      <c r="H38" s="3">
        <v>0.65</v>
      </c>
      <c r="I38" s="1">
        <f t="shared" si="2"/>
        <v>6500</v>
      </c>
    </row>
    <row r="39" spans="1:9" ht="14.25" customHeight="1" x14ac:dyDescent="0.35">
      <c r="A39" s="6" t="s">
        <v>99</v>
      </c>
      <c r="B39" s="6" t="s">
        <v>122</v>
      </c>
      <c r="C39" s="20" t="s">
        <v>236</v>
      </c>
      <c r="D39" s="3">
        <v>0.5</v>
      </c>
      <c r="E39" s="1">
        <v>5000</v>
      </c>
      <c r="F39" s="1">
        <f t="shared" si="0"/>
        <v>10000</v>
      </c>
      <c r="G39" s="8" t="s">
        <v>47</v>
      </c>
      <c r="H39" s="3">
        <v>0.65</v>
      </c>
      <c r="I39" s="1">
        <f t="shared" si="2"/>
        <v>6500</v>
      </c>
    </row>
    <row r="40" spans="1:9" ht="14.4" customHeight="1" x14ac:dyDescent="0.35">
      <c r="A40" s="6" t="s">
        <v>99</v>
      </c>
      <c r="B40" s="6" t="s">
        <v>143</v>
      </c>
      <c r="C40" s="20" t="s">
        <v>239</v>
      </c>
      <c r="D40" s="3">
        <v>0.5</v>
      </c>
      <c r="E40" s="1">
        <v>5000</v>
      </c>
      <c r="F40" s="1">
        <f t="shared" si="0"/>
        <v>10000</v>
      </c>
      <c r="G40" s="8">
        <v>7007</v>
      </c>
      <c r="H40" s="3">
        <v>0.65</v>
      </c>
      <c r="I40" s="1">
        <f t="shared" si="2"/>
        <v>6500</v>
      </c>
    </row>
    <row r="41" spans="1:9" x14ac:dyDescent="0.35">
      <c r="A41" s="6" t="s">
        <v>99</v>
      </c>
      <c r="B41" s="6" t="s">
        <v>123</v>
      </c>
      <c r="C41" s="20" t="s">
        <v>240</v>
      </c>
      <c r="D41" s="3">
        <v>0.5</v>
      </c>
      <c r="E41" s="1">
        <v>5000</v>
      </c>
      <c r="F41" s="1">
        <f t="shared" si="0"/>
        <v>10000</v>
      </c>
      <c r="G41" s="8">
        <v>7008</v>
      </c>
      <c r="H41" s="3">
        <v>0.65</v>
      </c>
      <c r="I41" s="1">
        <f t="shared" si="2"/>
        <v>6500</v>
      </c>
    </row>
    <row r="42" spans="1:9" x14ac:dyDescent="0.35">
      <c r="A42" s="6" t="s">
        <v>99</v>
      </c>
      <c r="B42" s="6" t="s">
        <v>124</v>
      </c>
      <c r="C42" s="20" t="s">
        <v>240</v>
      </c>
      <c r="D42" s="3">
        <v>0.5</v>
      </c>
      <c r="E42" s="1">
        <v>5000</v>
      </c>
      <c r="F42" s="1">
        <f t="shared" si="0"/>
        <v>10000</v>
      </c>
      <c r="G42" s="8">
        <v>7009</v>
      </c>
      <c r="H42" s="3">
        <v>0.65</v>
      </c>
      <c r="I42" s="1">
        <f t="shared" si="2"/>
        <v>6500</v>
      </c>
    </row>
    <row r="43" spans="1:9" x14ac:dyDescent="0.35">
      <c r="A43" s="6" t="s">
        <v>99</v>
      </c>
      <c r="B43" s="6" t="s">
        <v>165</v>
      </c>
      <c r="C43" s="20" t="s">
        <v>241</v>
      </c>
      <c r="D43" s="3">
        <v>0.5</v>
      </c>
      <c r="E43" s="1">
        <v>5000</v>
      </c>
      <c r="F43" s="1">
        <f t="shared" si="0"/>
        <v>10000</v>
      </c>
      <c r="G43" s="8">
        <v>7010</v>
      </c>
      <c r="H43" s="3">
        <v>0.65</v>
      </c>
      <c r="I43" s="1">
        <f t="shared" si="2"/>
        <v>6500</v>
      </c>
    </row>
    <row r="44" spans="1:9" x14ac:dyDescent="0.35">
      <c r="A44" s="6" t="s">
        <v>99</v>
      </c>
      <c r="B44" s="6" t="s">
        <v>125</v>
      </c>
      <c r="C44" s="20" t="s">
        <v>241</v>
      </c>
      <c r="D44" s="3">
        <v>0.5</v>
      </c>
      <c r="E44" s="1">
        <v>5000</v>
      </c>
      <c r="F44" s="1">
        <f>+E44/D44</f>
        <v>10000</v>
      </c>
      <c r="G44" s="8">
        <v>8000</v>
      </c>
      <c r="H44" s="3">
        <v>0.65</v>
      </c>
      <c r="I44" s="1">
        <f t="shared" si="2"/>
        <v>6500</v>
      </c>
    </row>
    <row r="45" spans="1:9" ht="14.4" customHeight="1" x14ac:dyDescent="0.35">
      <c r="A45" s="6" t="s">
        <v>99</v>
      </c>
      <c r="B45" s="6" t="s">
        <v>168</v>
      </c>
      <c r="C45" s="20" t="s">
        <v>242</v>
      </c>
      <c r="D45" s="3">
        <v>0.5</v>
      </c>
      <c r="E45" s="1">
        <v>5000</v>
      </c>
      <c r="F45" s="1">
        <f t="shared" si="0"/>
        <v>10000</v>
      </c>
      <c r="G45" s="8">
        <v>8004</v>
      </c>
      <c r="H45" s="3">
        <v>0.65</v>
      </c>
      <c r="I45" s="1">
        <f t="shared" si="2"/>
        <v>6500</v>
      </c>
    </row>
    <row r="46" spans="1:9" x14ac:dyDescent="0.35">
      <c r="A46" s="14" t="s">
        <v>98</v>
      </c>
      <c r="B46" s="14" t="s">
        <v>126</v>
      </c>
      <c r="C46" s="21" t="s">
        <v>219</v>
      </c>
      <c r="D46" s="3">
        <v>0.5</v>
      </c>
      <c r="E46" s="1">
        <v>1500</v>
      </c>
      <c r="F46" s="1">
        <f t="shared" si="0"/>
        <v>3000</v>
      </c>
      <c r="G46" s="8" t="s">
        <v>23</v>
      </c>
      <c r="H46" s="3">
        <v>0.65</v>
      </c>
      <c r="I46" s="1">
        <f t="shared" si="2"/>
        <v>1950</v>
      </c>
    </row>
    <row r="47" spans="1:9" ht="14.4" customHeight="1" x14ac:dyDescent="0.35">
      <c r="A47" s="14" t="s">
        <v>98</v>
      </c>
      <c r="B47" s="14" t="s">
        <v>127</v>
      </c>
      <c r="C47" s="21" t="s">
        <v>220</v>
      </c>
      <c r="D47" s="3">
        <v>0.5</v>
      </c>
      <c r="E47" s="1">
        <v>700</v>
      </c>
      <c r="F47" s="1">
        <f t="shared" ref="F47:F67" si="5">+E47/D47</f>
        <v>1400</v>
      </c>
      <c r="G47" s="8" t="s">
        <v>24</v>
      </c>
      <c r="H47" s="3">
        <v>0.65</v>
      </c>
      <c r="I47" s="1">
        <f t="shared" si="2"/>
        <v>910</v>
      </c>
    </row>
    <row r="48" spans="1:9" ht="14.4" customHeight="1" x14ac:dyDescent="0.35">
      <c r="A48" s="14" t="s">
        <v>98</v>
      </c>
      <c r="B48" s="14" t="s">
        <v>171</v>
      </c>
      <c r="C48" s="21" t="s">
        <v>221</v>
      </c>
      <c r="D48" s="3">
        <v>0.5</v>
      </c>
      <c r="E48" s="1">
        <v>1500</v>
      </c>
      <c r="F48" s="1">
        <f t="shared" si="5"/>
        <v>3000</v>
      </c>
      <c r="G48" s="8" t="s">
        <v>25</v>
      </c>
      <c r="H48" s="3">
        <v>0.65</v>
      </c>
      <c r="I48" s="1">
        <f t="shared" si="2"/>
        <v>1950</v>
      </c>
    </row>
    <row r="49" spans="1:9" ht="14.4" customHeight="1" x14ac:dyDescent="0.35">
      <c r="A49" s="14" t="s">
        <v>98</v>
      </c>
      <c r="B49" s="14" t="s">
        <v>172</v>
      </c>
      <c r="C49" s="21" t="s">
        <v>221</v>
      </c>
      <c r="D49" s="3">
        <v>0.5</v>
      </c>
      <c r="E49" s="1">
        <v>1500</v>
      </c>
      <c r="F49" s="1">
        <f t="shared" ref="F49" si="6">+E49/D49</f>
        <v>3000</v>
      </c>
      <c r="G49" s="8" t="s">
        <v>25</v>
      </c>
      <c r="H49" s="3">
        <v>0.65</v>
      </c>
      <c r="I49" s="1">
        <f t="shared" si="2"/>
        <v>1950</v>
      </c>
    </row>
    <row r="50" spans="1:9" x14ac:dyDescent="0.35">
      <c r="A50" s="14" t="s">
        <v>98</v>
      </c>
      <c r="B50" s="14" t="s">
        <v>128</v>
      </c>
      <c r="C50" s="21" t="s">
        <v>221</v>
      </c>
      <c r="D50" s="3">
        <v>0.5</v>
      </c>
      <c r="E50" s="1">
        <v>1500</v>
      </c>
      <c r="F50" s="1">
        <f t="shared" si="5"/>
        <v>3000</v>
      </c>
      <c r="G50" s="8" t="s">
        <v>26</v>
      </c>
      <c r="H50" s="3">
        <v>0.65</v>
      </c>
      <c r="I50" s="1">
        <f t="shared" si="2"/>
        <v>1950</v>
      </c>
    </row>
    <row r="51" spans="1:9" ht="14.4" customHeight="1" x14ac:dyDescent="0.35">
      <c r="A51" s="14" t="s">
        <v>98</v>
      </c>
      <c r="B51" s="14" t="s">
        <v>129</v>
      </c>
      <c r="C51" s="21" t="s">
        <v>221</v>
      </c>
      <c r="D51" s="3">
        <v>0.5</v>
      </c>
      <c r="E51" s="1">
        <v>1500</v>
      </c>
      <c r="F51" s="1">
        <f t="shared" si="5"/>
        <v>3000</v>
      </c>
      <c r="G51" s="8" t="s">
        <v>85</v>
      </c>
      <c r="H51" s="3">
        <v>0.65</v>
      </c>
      <c r="I51" s="1">
        <f t="shared" si="2"/>
        <v>1950</v>
      </c>
    </row>
    <row r="52" spans="1:9" ht="14.4" customHeight="1" x14ac:dyDescent="0.35">
      <c r="A52" s="14" t="s">
        <v>98</v>
      </c>
      <c r="B52" s="14" t="s">
        <v>130</v>
      </c>
      <c r="C52" s="21" t="s">
        <v>221</v>
      </c>
      <c r="D52" s="3">
        <v>0.5</v>
      </c>
      <c r="E52" s="1">
        <v>1500</v>
      </c>
      <c r="F52" s="1">
        <f t="shared" si="5"/>
        <v>3000</v>
      </c>
      <c r="G52" s="8" t="s">
        <v>86</v>
      </c>
      <c r="H52" s="3">
        <v>0.65</v>
      </c>
      <c r="I52" s="1">
        <f t="shared" si="2"/>
        <v>1950</v>
      </c>
    </row>
    <row r="53" spans="1:9" x14ac:dyDescent="0.35">
      <c r="A53" s="14" t="s">
        <v>98</v>
      </c>
      <c r="B53" s="14" t="s">
        <v>133</v>
      </c>
      <c r="C53" s="21" t="s">
        <v>222</v>
      </c>
      <c r="D53" s="3">
        <v>0.5</v>
      </c>
      <c r="E53" s="1">
        <v>5000</v>
      </c>
      <c r="F53" s="1">
        <f t="shared" si="5"/>
        <v>10000</v>
      </c>
      <c r="G53" s="8" t="s">
        <v>37</v>
      </c>
      <c r="H53" s="3">
        <v>0.65</v>
      </c>
      <c r="I53" s="1">
        <f t="shared" si="2"/>
        <v>6500</v>
      </c>
    </row>
    <row r="54" spans="1:9" x14ac:dyDescent="0.35">
      <c r="A54" s="14" t="s">
        <v>98</v>
      </c>
      <c r="B54" s="14" t="s">
        <v>134</v>
      </c>
      <c r="C54" s="21" t="s">
        <v>223</v>
      </c>
      <c r="D54" s="3">
        <v>0.5</v>
      </c>
      <c r="E54" s="1">
        <v>5000</v>
      </c>
      <c r="F54" s="1">
        <f t="shared" si="5"/>
        <v>10000</v>
      </c>
      <c r="G54" s="8" t="s">
        <v>34</v>
      </c>
      <c r="H54" s="3">
        <v>0.65</v>
      </c>
      <c r="I54" s="1">
        <f t="shared" si="2"/>
        <v>6500</v>
      </c>
    </row>
    <row r="55" spans="1:9" ht="14.4" customHeight="1" x14ac:dyDescent="0.35">
      <c r="A55" s="14" t="s">
        <v>98</v>
      </c>
      <c r="B55" s="14" t="s">
        <v>135</v>
      </c>
      <c r="C55" s="21" t="s">
        <v>224</v>
      </c>
      <c r="D55" s="3">
        <v>0.5</v>
      </c>
      <c r="E55" s="1">
        <v>5000</v>
      </c>
      <c r="F55" s="1">
        <f t="shared" si="5"/>
        <v>10000</v>
      </c>
      <c r="G55" s="8" t="s">
        <v>35</v>
      </c>
      <c r="H55" s="3">
        <v>0.65</v>
      </c>
      <c r="I55" s="1">
        <f t="shared" si="2"/>
        <v>6500</v>
      </c>
    </row>
    <row r="56" spans="1:9" x14ac:dyDescent="0.35">
      <c r="A56" s="14" t="s">
        <v>98</v>
      </c>
      <c r="B56" s="14" t="s">
        <v>136</v>
      </c>
      <c r="C56" s="21" t="s">
        <v>224</v>
      </c>
      <c r="D56" s="3">
        <v>0.5</v>
      </c>
      <c r="E56" s="1">
        <v>5000</v>
      </c>
      <c r="F56" s="1">
        <f t="shared" si="5"/>
        <v>10000</v>
      </c>
      <c r="G56" s="8" t="s">
        <v>83</v>
      </c>
      <c r="H56" s="3">
        <v>0.65</v>
      </c>
      <c r="I56" s="1">
        <f t="shared" si="2"/>
        <v>6500</v>
      </c>
    </row>
    <row r="57" spans="1:9" x14ac:dyDescent="0.35">
      <c r="A57" s="14" t="s">
        <v>98</v>
      </c>
      <c r="B57" s="14" t="s">
        <v>137</v>
      </c>
      <c r="C57" s="21" t="s">
        <v>225</v>
      </c>
      <c r="D57" s="3">
        <v>0.5</v>
      </c>
      <c r="E57" s="1">
        <v>5000</v>
      </c>
      <c r="F57" s="1">
        <f t="shared" si="5"/>
        <v>10000</v>
      </c>
      <c r="G57" s="8" t="s">
        <v>36</v>
      </c>
      <c r="H57" s="3">
        <v>0.65</v>
      </c>
      <c r="I57" s="1">
        <f t="shared" si="2"/>
        <v>6500</v>
      </c>
    </row>
    <row r="58" spans="1:9" x14ac:dyDescent="0.35">
      <c r="A58" s="14" t="s">
        <v>98</v>
      </c>
      <c r="B58" s="14" t="s">
        <v>138</v>
      </c>
      <c r="C58" s="21" t="s">
        <v>226</v>
      </c>
      <c r="D58" s="3">
        <v>0.5</v>
      </c>
      <c r="E58" s="1">
        <v>5000</v>
      </c>
      <c r="F58" s="1">
        <f t="shared" ref="F58:F59" si="7">+E58/D58</f>
        <v>10000</v>
      </c>
      <c r="G58" s="8" t="s">
        <v>82</v>
      </c>
      <c r="H58" s="3">
        <v>0.65</v>
      </c>
      <c r="I58" s="1">
        <f t="shared" si="2"/>
        <v>6500</v>
      </c>
    </row>
    <row r="59" spans="1:9" x14ac:dyDescent="0.35">
      <c r="A59" s="14" t="s">
        <v>98</v>
      </c>
      <c r="B59" s="14" t="s">
        <v>139</v>
      </c>
      <c r="C59" s="21" t="s">
        <v>227</v>
      </c>
      <c r="D59" s="3">
        <v>0.5</v>
      </c>
      <c r="E59" s="1">
        <v>5000</v>
      </c>
      <c r="F59" s="1">
        <f t="shared" si="7"/>
        <v>10000</v>
      </c>
      <c r="G59" s="8" t="s">
        <v>81</v>
      </c>
      <c r="H59" s="3">
        <v>0.65</v>
      </c>
      <c r="I59" s="1">
        <f t="shared" si="2"/>
        <v>6500</v>
      </c>
    </row>
    <row r="60" spans="1:9" ht="14.4" customHeight="1" x14ac:dyDescent="0.35">
      <c r="A60" s="14" t="s">
        <v>98</v>
      </c>
      <c r="B60" s="14" t="s">
        <v>140</v>
      </c>
      <c r="C60" s="21" t="s">
        <v>228</v>
      </c>
      <c r="D60" s="3">
        <v>0.5</v>
      </c>
      <c r="E60" s="1">
        <v>3000</v>
      </c>
      <c r="F60" s="1">
        <f t="shared" si="5"/>
        <v>6000</v>
      </c>
      <c r="G60" s="8" t="s">
        <v>27</v>
      </c>
      <c r="H60" s="3">
        <v>0.65</v>
      </c>
      <c r="I60" s="1">
        <f t="shared" si="2"/>
        <v>3900</v>
      </c>
    </row>
    <row r="61" spans="1:9" x14ac:dyDescent="0.35">
      <c r="A61" s="14" t="s">
        <v>98</v>
      </c>
      <c r="B61" s="14" t="s">
        <v>173</v>
      </c>
      <c r="C61" s="21" t="s">
        <v>229</v>
      </c>
      <c r="D61" s="3">
        <v>0.5</v>
      </c>
      <c r="E61" s="1">
        <v>3000</v>
      </c>
      <c r="F61" s="1">
        <f t="shared" si="5"/>
        <v>6000</v>
      </c>
      <c r="G61" s="8" t="s">
        <v>44</v>
      </c>
      <c r="H61" s="3">
        <v>0.65</v>
      </c>
      <c r="I61" s="1">
        <f t="shared" si="2"/>
        <v>3900</v>
      </c>
    </row>
    <row r="62" spans="1:9" x14ac:dyDescent="0.35">
      <c r="A62" s="14" t="s">
        <v>98</v>
      </c>
      <c r="B62" s="14" t="s">
        <v>174</v>
      </c>
      <c r="C62" s="21" t="s">
        <v>229</v>
      </c>
      <c r="D62" s="3">
        <v>0.5</v>
      </c>
      <c r="E62" s="1">
        <v>3000</v>
      </c>
      <c r="F62" s="1">
        <f t="shared" ref="F62:F63" si="8">+E62/D62</f>
        <v>6000</v>
      </c>
      <c r="G62" s="8" t="s">
        <v>44</v>
      </c>
      <c r="H62" s="3">
        <v>0.65</v>
      </c>
      <c r="I62" s="1">
        <f t="shared" si="2"/>
        <v>3900</v>
      </c>
    </row>
    <row r="63" spans="1:9" x14ac:dyDescent="0.35">
      <c r="A63" s="14" t="s">
        <v>98</v>
      </c>
      <c r="B63" s="14" t="s">
        <v>175</v>
      </c>
      <c r="C63" s="21" t="s">
        <v>229</v>
      </c>
      <c r="D63" s="3">
        <v>0.5</v>
      </c>
      <c r="E63" s="1">
        <v>3000</v>
      </c>
      <c r="F63" s="1">
        <f t="shared" si="8"/>
        <v>6000</v>
      </c>
      <c r="G63" s="8" t="s">
        <v>44</v>
      </c>
      <c r="H63" s="3">
        <v>0.65</v>
      </c>
      <c r="I63" s="1">
        <f t="shared" si="2"/>
        <v>3900</v>
      </c>
    </row>
    <row r="64" spans="1:9" x14ac:dyDescent="0.35">
      <c r="A64" s="14" t="s">
        <v>98</v>
      </c>
      <c r="B64" s="14" t="s">
        <v>141</v>
      </c>
      <c r="C64" s="21" t="s">
        <v>229</v>
      </c>
      <c r="D64" s="3">
        <v>0.5</v>
      </c>
      <c r="E64" s="1">
        <v>3000</v>
      </c>
      <c r="F64" s="1">
        <f t="shared" si="5"/>
        <v>6000</v>
      </c>
      <c r="G64" s="8" t="s">
        <v>43</v>
      </c>
      <c r="H64" s="3">
        <v>0.65</v>
      </c>
      <c r="I64" s="1">
        <f t="shared" si="2"/>
        <v>3900</v>
      </c>
    </row>
    <row r="65" spans="1:9" x14ac:dyDescent="0.35">
      <c r="A65" s="14" t="s">
        <v>98</v>
      </c>
      <c r="B65" s="14" t="s">
        <v>131</v>
      </c>
      <c r="C65" s="21" t="s">
        <v>230</v>
      </c>
      <c r="D65" s="3">
        <v>0.5</v>
      </c>
      <c r="E65" s="1">
        <v>500</v>
      </c>
      <c r="F65" s="1">
        <f t="shared" si="5"/>
        <v>1000</v>
      </c>
      <c r="G65" s="8" t="s">
        <v>87</v>
      </c>
      <c r="H65" s="3">
        <v>0.65</v>
      </c>
      <c r="I65" s="1">
        <f t="shared" si="2"/>
        <v>650</v>
      </c>
    </row>
    <row r="66" spans="1:9" x14ac:dyDescent="0.35">
      <c r="A66" s="14" t="s">
        <v>98</v>
      </c>
      <c r="B66" s="14" t="s">
        <v>176</v>
      </c>
      <c r="C66" s="21" t="s">
        <v>231</v>
      </c>
      <c r="D66" s="3">
        <v>0.5</v>
      </c>
      <c r="E66" s="1">
        <v>500</v>
      </c>
      <c r="F66" s="1">
        <f t="shared" si="5"/>
        <v>1000</v>
      </c>
      <c r="G66" s="8" t="s">
        <v>177</v>
      </c>
      <c r="H66" s="3">
        <v>0.65</v>
      </c>
      <c r="I66" s="1">
        <f t="shared" si="2"/>
        <v>650</v>
      </c>
    </row>
    <row r="67" spans="1:9" x14ac:dyDescent="0.35">
      <c r="A67" s="14" t="s">
        <v>98</v>
      </c>
      <c r="B67" s="14" t="s">
        <v>132</v>
      </c>
      <c r="C67" s="21" t="s">
        <v>232</v>
      </c>
      <c r="D67" s="3">
        <v>0.5</v>
      </c>
      <c r="E67" s="1">
        <v>1500</v>
      </c>
      <c r="F67" s="1">
        <f t="shared" si="5"/>
        <v>3000</v>
      </c>
      <c r="G67" s="8" t="s">
        <v>84</v>
      </c>
      <c r="H67" s="3">
        <v>0.65</v>
      </c>
      <c r="I67" s="1">
        <f t="shared" si="2"/>
        <v>1950</v>
      </c>
    </row>
    <row r="68" spans="1:9" ht="14.25" customHeight="1" x14ac:dyDescent="0.35">
      <c r="A68" s="7" t="s">
        <v>214</v>
      </c>
      <c r="B68" s="7" t="s">
        <v>142</v>
      </c>
      <c r="C68" s="19" t="s">
        <v>260</v>
      </c>
      <c r="D68" s="3">
        <v>0.75</v>
      </c>
      <c r="E68" s="1">
        <v>5000</v>
      </c>
      <c r="F68" s="1">
        <f t="shared" ref="F68" si="9">+E68/D68</f>
        <v>6666.666666666667</v>
      </c>
      <c r="G68" s="8" t="s">
        <v>48</v>
      </c>
      <c r="H68" s="3">
        <v>0.75</v>
      </c>
      <c r="I68" s="1">
        <f t="shared" si="2"/>
        <v>5000</v>
      </c>
    </row>
    <row r="69" spans="1:9" ht="14.25" customHeight="1" x14ac:dyDescent="0.35">
      <c r="A69" s="5" t="s">
        <v>201</v>
      </c>
      <c r="B69" s="5" t="s">
        <v>194</v>
      </c>
      <c r="C69" s="15"/>
      <c r="D69" s="23">
        <v>50</v>
      </c>
      <c r="F69" s="1"/>
      <c r="G69" s="8" t="s">
        <v>195</v>
      </c>
      <c r="H69" s="3"/>
      <c r="I69" s="1"/>
    </row>
    <row r="70" spans="1:9" x14ac:dyDescent="0.35">
      <c r="A70" s="4" t="s">
        <v>279</v>
      </c>
      <c r="B70" s="82" t="s">
        <v>309</v>
      </c>
      <c r="D70" s="2">
        <v>0.15</v>
      </c>
      <c r="H70" s="3"/>
    </row>
    <row r="71" spans="1:9" x14ac:dyDescent="0.35">
      <c r="A71" s="4" t="s">
        <v>278</v>
      </c>
      <c r="B71" s="82" t="s">
        <v>309</v>
      </c>
      <c r="C71" s="22"/>
      <c r="D71" s="2">
        <v>0.15</v>
      </c>
      <c r="H71" s="3"/>
    </row>
  </sheetData>
  <mergeCells count="4">
    <mergeCell ref="D1:E1"/>
    <mergeCell ref="A1:A2"/>
    <mergeCell ref="F1:F2"/>
    <mergeCell ref="G1:G2"/>
  </mergeCells>
  <phoneticPr fontId="17" type="noConversion"/>
  <hyperlinks>
    <hyperlink ref="C7" r:id="rId1" location="page=54" xr:uid="{5F351F15-6C12-4939-8F86-ECAC04A1F638}"/>
    <hyperlink ref="C8" r:id="rId2" location="page=56" xr:uid="{158CA238-B715-4EFF-ABC0-7A96F607636F}"/>
    <hyperlink ref="C18" r:id="rId3" location="page=64" xr:uid="{EE107835-8909-4372-B070-51F7835EF852}"/>
    <hyperlink ref="C17" r:id="rId4" location="page=63" xr:uid="{3CF6AB3E-D077-416C-B777-5BEE03A1CA07}"/>
    <hyperlink ref="C16" r:id="rId5" location="page=62" xr:uid="{C72411CC-9F27-4DA7-9700-921BD7A0B654}"/>
    <hyperlink ref="C15" r:id="rId6" location="page=62" xr:uid="{B2DBF1D2-8F38-48DF-995A-8E847808FA27}"/>
    <hyperlink ref="C14" r:id="rId7" location="page=61" xr:uid="{1679593E-4E6D-4666-AD7F-FE6B364A6360}"/>
    <hyperlink ref="C13" r:id="rId8" location="page=59" xr:uid="{5603FB50-D8C7-4632-B4C6-DE39CDABD099}"/>
    <hyperlink ref="C11" r:id="rId9" location="page=58" xr:uid="{E5B124E7-7363-4AE8-A62E-8C4DEA574425}"/>
    <hyperlink ref="C10" r:id="rId10" location="page=57" xr:uid="{1F12F8B6-FE90-4505-BBA1-079BE3DEF2A6}"/>
    <hyperlink ref="C9" r:id="rId11" location="page=56" xr:uid="{B6BA5544-AC6C-44DE-8753-65B256A1548E}"/>
    <hyperlink ref="C6" r:id="rId12" location="page=53" xr:uid="{84837D08-F7D8-4A38-8B39-66B69955D1CE}"/>
    <hyperlink ref="C19" r:id="rId13" location="page=66" xr:uid="{7C2CB3A5-64B2-483F-8959-7F81E8491C2F}"/>
    <hyperlink ref="C20" r:id="rId14" location="page=66" xr:uid="{BBBA9409-E687-4B75-BDEC-B5CB9C29A729}"/>
    <hyperlink ref="C21" r:id="rId15" location="page=68" xr:uid="{7AE5AC4D-5223-413B-B9E1-ED2B2AD52646}"/>
    <hyperlink ref="C22" r:id="rId16" location="page=69" xr:uid="{7DC5C63B-D6A3-4170-86F1-422929522AE0}"/>
    <hyperlink ref="C23" r:id="rId17" location="page=70" xr:uid="{9A950D31-D820-4BE0-BCD0-3CBC91080EAB}"/>
    <hyperlink ref="C24" r:id="rId18" location="page=72" xr:uid="{35CD8162-2E77-4A68-9325-8A155725249D}"/>
    <hyperlink ref="C25" r:id="rId19" location="page=73" xr:uid="{66B76056-AE63-4BDE-A8DF-394EF78FD102}"/>
    <hyperlink ref="C26" r:id="rId20" location="page=74" xr:uid="{4D8ACAFD-F87B-4E56-9DAA-3C72921814A5}"/>
    <hyperlink ref="C68" r:id="rId21" location="page=76" xr:uid="{76C59FB1-8107-47A4-8F39-5FE9321AB795}"/>
    <hyperlink ref="C27" r:id="rId22" location="page=41" xr:uid="{DE28A27C-48C2-499F-8FF8-1B9E6BF7D33F}"/>
    <hyperlink ref="C28" r:id="rId23" location="page=41" xr:uid="{A26A10BC-DAEE-4D11-8D96-2E48606B2EF9}"/>
    <hyperlink ref="C29" r:id="rId24" location="page=42" xr:uid="{E4BB8EE3-4C8B-4086-AF0F-13151BB5C31D}"/>
    <hyperlink ref="C30" r:id="rId25" location="page=42" xr:uid="{937F3113-BAF5-41A4-BECA-7E49DD9DAAFB}"/>
    <hyperlink ref="C31" r:id="rId26" location="page=43" xr:uid="{C5993FC8-8893-4587-BA92-1E6CD92A48DF}"/>
    <hyperlink ref="C33" r:id="rId27" location="page=43" xr:uid="{33D50B60-643B-4234-99F6-4EAB511110F9}"/>
    <hyperlink ref="C34" r:id="rId28" location="page=43" xr:uid="{89DC45F2-5797-4C79-A6BE-A5BDA0E704DA}"/>
    <hyperlink ref="C35" r:id="rId29" location="page=44" xr:uid="{9F45DC58-012D-4C08-9A2A-F404DC8A6E94}"/>
    <hyperlink ref="C36" r:id="rId30" location="page=45" xr:uid="{6D753D32-362F-47E5-A6E2-5BD04AE75361}"/>
    <hyperlink ref="C37" r:id="rId31" location="page=45" xr:uid="{3BE7A82D-4DBC-461E-B75B-14B6738F3637}"/>
    <hyperlink ref="C32" r:id="rId32" location="page=46" xr:uid="{3F6B078B-408C-4F6E-915E-3B0018184155}"/>
    <hyperlink ref="C38" r:id="rId33" location="page=46" xr:uid="{EA0FB792-6360-4E52-83F8-C2354B176B17}"/>
    <hyperlink ref="C39" r:id="rId34" location="page=46" xr:uid="{8FCC3BD4-D65B-431F-94F5-49B636BFECB8}"/>
    <hyperlink ref="C41" r:id="rId35" location="page=48" xr:uid="{FCCE99D1-DACC-4D04-B808-52FB3D8895D8}"/>
    <hyperlink ref="C42" r:id="rId36" location="page=48" xr:uid="{76D0B8A5-F257-4654-AE1C-AE8747E86F3A}"/>
    <hyperlink ref="C44" r:id="rId37" location="page=49" xr:uid="{B6D94353-C29F-4779-98F2-81558A75F697}"/>
    <hyperlink ref="C45" r:id="rId38" location="page=50" xr:uid="{CC08AF4D-B9F3-455E-908E-BA39DF323D3C}"/>
    <hyperlink ref="C46" r:id="rId39" location="page=16" xr:uid="{76E853CD-D73D-4F98-9DD9-D6FE8457A864}"/>
    <hyperlink ref="C47" r:id="rId40" location="page=19" xr:uid="{8C517DF2-50BE-446E-94E4-64F26057617B}"/>
    <hyperlink ref="C48" r:id="rId41" location="page=23" xr:uid="{7D9821F3-6641-4FAC-97F7-A73F3AC5BFCB}"/>
    <hyperlink ref="C50" r:id="rId42" location="page=23" xr:uid="{9FAE4AA3-A455-4E45-AB08-3426AD46D680}"/>
    <hyperlink ref="C51" r:id="rId43" location="page=23" xr:uid="{62523ACE-0F24-4CF8-AAF0-750BA6F2911F}"/>
    <hyperlink ref="C52" r:id="rId44" location="page=23" xr:uid="{0405AB39-F808-4A66-8713-1131D9D25121}"/>
    <hyperlink ref="C53" r:id="rId45" location="page=24" xr:uid="{44524259-6ACC-4180-8B18-3146D9525666}"/>
    <hyperlink ref="C54" r:id="rId46" location="page=26" xr:uid="{123164BE-570E-4E2E-BF9C-FC25735C6059}"/>
    <hyperlink ref="C55" r:id="rId47" location="page=27" xr:uid="{CE07DA60-1A7B-4582-AF1B-C02F72B1B80B}"/>
    <hyperlink ref="C56" r:id="rId48" location="page=27" xr:uid="{D0DA26C1-BF1E-44EE-B0D4-E01A65589378}"/>
    <hyperlink ref="C57" r:id="rId49" location="page=28" xr:uid="{2FBBB70C-6C94-4147-8798-94D001EA9B3A}"/>
    <hyperlink ref="C58" r:id="rId50" location="page=29" xr:uid="{C2D80EBE-A184-41B5-821C-4738A5BEFFFD}"/>
    <hyperlink ref="C59" r:id="rId51" location="page=32" xr:uid="{79F34D4D-DF92-4046-B563-B356E410BD49}"/>
    <hyperlink ref="C60" r:id="rId52" location="page=34" xr:uid="{AC9DA841-CF10-4EE2-927F-03C484F6220A}"/>
    <hyperlink ref="C61" r:id="rId53" location="page=35" xr:uid="{7A8DEC11-0070-4F3A-9300-DCA1A7CDB1B4}"/>
    <hyperlink ref="C64" r:id="rId54" location="page=35" xr:uid="{468AD0EA-3906-40F1-856A-A7491E71ECF7}"/>
    <hyperlink ref="C65" r:id="rId55" location="page=36" xr:uid="{4B83BC58-976E-48F8-92BB-A859DCC1A182}"/>
    <hyperlink ref="C67" r:id="rId56" location="page=38" xr:uid="{90BDA9A6-2A84-43C7-9F01-535E8EF1A42E}"/>
    <hyperlink ref="C43" r:id="rId57" location="page=49" xr:uid="{B515EB25-52CF-4BF0-9240-16CDE5120BA2}"/>
    <hyperlink ref="C12" r:id="rId58" location="page=59" xr:uid="{E6391742-7339-4DDE-9BC4-469381913D19}"/>
    <hyperlink ref="C49" r:id="rId59" location="page=23" xr:uid="{6C0B1435-0FE2-4123-9169-8A856DFDA0EF}"/>
    <hyperlink ref="C62" r:id="rId60" location="page=35" xr:uid="{12EFF0BC-0A15-42B9-A4D7-E3A8DA761AAA}"/>
    <hyperlink ref="C63" r:id="rId61" location="page=35" xr:uid="{06242221-263A-4467-9974-653E37BD8EC1}"/>
    <hyperlink ref="C66" r:id="rId62" location="page=37" xr:uid="{63842EE1-2920-43E2-8217-72B43FFDF469}"/>
    <hyperlink ref="C40" r:id="rId63" location="page=47" xr:uid="{74402A46-DA27-4D21-BD85-B0A3CAE4855F}"/>
  </hyperlinks>
  <pageMargins left="0.7" right="0.7" top="0.75" bottom="0.75" header="0.3" footer="0.3"/>
  <pageSetup orientation="portrait" r:id="rId6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EEEA-AF83-4AE9-BD04-23CA6D154421}">
  <sheetPr codeName="Feuil7">
    <tabColor theme="9" tint="0.59999389629810485"/>
  </sheetPr>
  <dimension ref="A1:C83"/>
  <sheetViews>
    <sheetView workbookViewId="0">
      <selection activeCell="C54" sqref="C54"/>
    </sheetView>
  </sheetViews>
  <sheetFormatPr baseColWidth="10" defaultRowHeight="14.5" x14ac:dyDescent="0.35"/>
  <cols>
    <col min="1" max="1" width="5.90625" bestFit="1" customWidth="1"/>
    <col min="3" max="3" width="81.6328125" bestFit="1" customWidth="1"/>
  </cols>
  <sheetData>
    <row r="1" spans="1:3" x14ac:dyDescent="0.35">
      <c r="A1" t="s">
        <v>280</v>
      </c>
      <c r="B1" t="s">
        <v>281</v>
      </c>
      <c r="C1" t="s">
        <v>282</v>
      </c>
    </row>
    <row r="2" spans="1:3" x14ac:dyDescent="0.35">
      <c r="A2" s="83" t="s">
        <v>283</v>
      </c>
      <c r="C2" s="79" t="s">
        <v>284</v>
      </c>
    </row>
    <row r="3" spans="1:3" x14ac:dyDescent="0.35">
      <c r="A3" s="83" t="s">
        <v>283</v>
      </c>
      <c r="B3" t="s">
        <v>98</v>
      </c>
      <c r="C3" s="85" t="s">
        <v>133</v>
      </c>
    </row>
    <row r="4" spans="1:3" x14ac:dyDescent="0.35">
      <c r="A4" s="83" t="s">
        <v>283</v>
      </c>
      <c r="B4" t="s">
        <v>98</v>
      </c>
      <c r="C4" s="85" t="s">
        <v>134</v>
      </c>
    </row>
    <row r="5" spans="1:3" x14ac:dyDescent="0.35">
      <c r="A5" s="83" t="s">
        <v>283</v>
      </c>
      <c r="B5" t="s">
        <v>98</v>
      </c>
      <c r="C5" t="s">
        <v>135</v>
      </c>
    </row>
    <row r="6" spans="1:3" x14ac:dyDescent="0.35">
      <c r="A6" s="83" t="s">
        <v>283</v>
      </c>
      <c r="B6" t="s">
        <v>98</v>
      </c>
      <c r="C6" t="s">
        <v>136</v>
      </c>
    </row>
    <row r="7" spans="1:3" x14ac:dyDescent="0.35">
      <c r="A7" s="83" t="s">
        <v>283</v>
      </c>
      <c r="B7" t="s">
        <v>98</v>
      </c>
      <c r="C7" t="s">
        <v>171</v>
      </c>
    </row>
    <row r="8" spans="1:3" x14ac:dyDescent="0.35">
      <c r="A8" s="83" t="s">
        <v>283</v>
      </c>
      <c r="B8" t="s">
        <v>98</v>
      </c>
      <c r="C8" t="s">
        <v>172</v>
      </c>
    </row>
    <row r="9" spans="1:3" x14ac:dyDescent="0.35">
      <c r="A9" s="83" t="s">
        <v>283</v>
      </c>
      <c r="B9" t="s">
        <v>98</v>
      </c>
      <c r="C9" t="s">
        <v>128</v>
      </c>
    </row>
    <row r="10" spans="1:3" x14ac:dyDescent="0.35">
      <c r="A10" s="83" t="s">
        <v>283</v>
      </c>
      <c r="B10" t="s">
        <v>98</v>
      </c>
      <c r="C10" t="s">
        <v>130</v>
      </c>
    </row>
    <row r="11" spans="1:3" x14ac:dyDescent="0.35">
      <c r="A11" s="84" t="s">
        <v>285</v>
      </c>
      <c r="C11" t="s">
        <v>286</v>
      </c>
    </row>
    <row r="12" spans="1:3" x14ac:dyDescent="0.35">
      <c r="A12" s="83" t="s">
        <v>287</v>
      </c>
      <c r="B12" t="s">
        <v>98</v>
      </c>
      <c r="C12" t="s">
        <v>138</v>
      </c>
    </row>
    <row r="13" spans="1:3" x14ac:dyDescent="0.35">
      <c r="A13" s="83" t="s">
        <v>287</v>
      </c>
      <c r="B13" t="s">
        <v>98</v>
      </c>
      <c r="C13" t="s">
        <v>174</v>
      </c>
    </row>
    <row r="14" spans="1:3" x14ac:dyDescent="0.35">
      <c r="A14" s="83" t="s">
        <v>287</v>
      </c>
      <c r="B14" t="s">
        <v>98</v>
      </c>
      <c r="C14" t="s">
        <v>139</v>
      </c>
    </row>
    <row r="15" spans="1:3" x14ac:dyDescent="0.35">
      <c r="A15" s="83" t="s">
        <v>287</v>
      </c>
      <c r="B15" t="s">
        <v>98</v>
      </c>
      <c r="C15" t="s">
        <v>175</v>
      </c>
    </row>
    <row r="16" spans="1:3" x14ac:dyDescent="0.35">
      <c r="A16" s="83" t="s">
        <v>287</v>
      </c>
      <c r="B16" t="s">
        <v>98</v>
      </c>
      <c r="C16" t="s">
        <v>288</v>
      </c>
    </row>
    <row r="17" spans="1:3" x14ac:dyDescent="0.35">
      <c r="A17" s="83" t="s">
        <v>287</v>
      </c>
      <c r="B17" t="s">
        <v>98</v>
      </c>
      <c r="C17" t="s">
        <v>289</v>
      </c>
    </row>
    <row r="18" spans="1:3" x14ac:dyDescent="0.35">
      <c r="A18" s="83" t="s">
        <v>287</v>
      </c>
      <c r="B18" t="s">
        <v>98</v>
      </c>
      <c r="C18" t="s">
        <v>134</v>
      </c>
    </row>
    <row r="19" spans="1:3" x14ac:dyDescent="0.35">
      <c r="A19" s="83" t="s">
        <v>287</v>
      </c>
      <c r="B19" t="s">
        <v>98</v>
      </c>
      <c r="C19" t="s">
        <v>290</v>
      </c>
    </row>
    <row r="20" spans="1:3" x14ac:dyDescent="0.35">
      <c r="A20" s="83" t="s">
        <v>287</v>
      </c>
      <c r="C20" s="79" t="s">
        <v>291</v>
      </c>
    </row>
    <row r="21" spans="1:3" x14ac:dyDescent="0.35">
      <c r="A21" s="83" t="s">
        <v>292</v>
      </c>
      <c r="B21" t="s">
        <v>98</v>
      </c>
      <c r="C21" t="s">
        <v>138</v>
      </c>
    </row>
    <row r="22" spans="1:3" x14ac:dyDescent="0.35">
      <c r="A22" s="83" t="s">
        <v>292</v>
      </c>
      <c r="B22" t="s">
        <v>99</v>
      </c>
      <c r="C22" t="s">
        <v>119</v>
      </c>
    </row>
    <row r="23" spans="1:3" x14ac:dyDescent="0.35">
      <c r="A23" s="83" t="s">
        <v>292</v>
      </c>
      <c r="B23" t="s">
        <v>99</v>
      </c>
      <c r="C23" t="s">
        <v>112</v>
      </c>
    </row>
    <row r="24" spans="1:3" x14ac:dyDescent="0.35">
      <c r="A24" s="83" t="s">
        <v>292</v>
      </c>
      <c r="B24" t="s">
        <v>99</v>
      </c>
      <c r="C24" t="s">
        <v>111</v>
      </c>
    </row>
    <row r="25" spans="1:3" x14ac:dyDescent="0.35">
      <c r="A25" s="83" t="s">
        <v>293</v>
      </c>
      <c r="B25" t="s">
        <v>98</v>
      </c>
      <c r="C25" t="s">
        <v>138</v>
      </c>
    </row>
    <row r="26" spans="1:3" x14ac:dyDescent="0.35">
      <c r="A26" s="83" t="s">
        <v>293</v>
      </c>
      <c r="B26" t="s">
        <v>98</v>
      </c>
      <c r="C26" t="s">
        <v>140</v>
      </c>
    </row>
    <row r="27" spans="1:3" x14ac:dyDescent="0.35">
      <c r="A27" s="83" t="s">
        <v>293</v>
      </c>
      <c r="B27" t="s">
        <v>98</v>
      </c>
      <c r="C27" t="s">
        <v>174</v>
      </c>
    </row>
    <row r="28" spans="1:3" x14ac:dyDescent="0.35">
      <c r="A28" s="83" t="s">
        <v>293</v>
      </c>
      <c r="B28" t="s">
        <v>98</v>
      </c>
      <c r="C28" t="s">
        <v>134</v>
      </c>
    </row>
    <row r="29" spans="1:3" x14ac:dyDescent="0.35">
      <c r="A29" s="83" t="s">
        <v>293</v>
      </c>
      <c r="B29" t="s">
        <v>98</v>
      </c>
      <c r="C29" t="s">
        <v>129</v>
      </c>
    </row>
    <row r="30" spans="1:3" x14ac:dyDescent="0.35">
      <c r="A30" s="83" t="s">
        <v>293</v>
      </c>
      <c r="B30" t="s">
        <v>98</v>
      </c>
      <c r="C30" t="s">
        <v>173</v>
      </c>
    </row>
    <row r="31" spans="1:3" x14ac:dyDescent="0.35">
      <c r="A31" s="83" t="s">
        <v>294</v>
      </c>
      <c r="C31" s="79" t="s">
        <v>295</v>
      </c>
    </row>
    <row r="32" spans="1:3" x14ac:dyDescent="0.35">
      <c r="A32" s="83" t="s">
        <v>294</v>
      </c>
      <c r="B32" t="s">
        <v>98</v>
      </c>
      <c r="C32" t="s">
        <v>171</v>
      </c>
    </row>
    <row r="33" spans="1:3" x14ac:dyDescent="0.35">
      <c r="A33" s="83" t="s">
        <v>294</v>
      </c>
      <c r="B33" t="s">
        <v>98</v>
      </c>
      <c r="C33" t="s">
        <v>172</v>
      </c>
    </row>
    <row r="34" spans="1:3" x14ac:dyDescent="0.35">
      <c r="A34" s="83" t="s">
        <v>294</v>
      </c>
      <c r="B34" t="s">
        <v>98</v>
      </c>
      <c r="C34" t="s">
        <v>130</v>
      </c>
    </row>
    <row r="35" spans="1:3" x14ac:dyDescent="0.35">
      <c r="A35" s="83" t="s">
        <v>294</v>
      </c>
      <c r="B35" t="s">
        <v>98</v>
      </c>
      <c r="C35" t="s">
        <v>129</v>
      </c>
    </row>
    <row r="36" spans="1:3" x14ac:dyDescent="0.35">
      <c r="A36" s="83" t="s">
        <v>294</v>
      </c>
      <c r="B36" t="s">
        <v>98</v>
      </c>
      <c r="C36" t="s">
        <v>126</v>
      </c>
    </row>
    <row r="37" spans="1:3" x14ac:dyDescent="0.35">
      <c r="A37" s="83" t="s">
        <v>294</v>
      </c>
      <c r="B37" t="s">
        <v>98</v>
      </c>
      <c r="C37" t="s">
        <v>127</v>
      </c>
    </row>
    <row r="38" spans="1:3" x14ac:dyDescent="0.35">
      <c r="A38" s="83" t="s">
        <v>294</v>
      </c>
      <c r="B38" t="s">
        <v>98</v>
      </c>
      <c r="C38" t="s">
        <v>132</v>
      </c>
    </row>
    <row r="39" spans="1:3" x14ac:dyDescent="0.35">
      <c r="A39" s="83" t="s">
        <v>294</v>
      </c>
      <c r="B39" t="s">
        <v>98</v>
      </c>
      <c r="C39" t="s">
        <v>135</v>
      </c>
    </row>
    <row r="40" spans="1:3" x14ac:dyDescent="0.35">
      <c r="A40" s="83" t="s">
        <v>296</v>
      </c>
      <c r="B40" t="s">
        <v>99</v>
      </c>
      <c r="C40" s="79" t="s">
        <v>297</v>
      </c>
    </row>
    <row r="41" spans="1:3" x14ac:dyDescent="0.35">
      <c r="A41" s="83" t="s">
        <v>296</v>
      </c>
      <c r="B41" t="s">
        <v>98</v>
      </c>
      <c r="C41" t="s">
        <v>126</v>
      </c>
    </row>
    <row r="42" spans="1:3" x14ac:dyDescent="0.35">
      <c r="A42" s="83" t="s">
        <v>296</v>
      </c>
      <c r="B42" t="s">
        <v>98</v>
      </c>
      <c r="C42" t="s">
        <v>127</v>
      </c>
    </row>
    <row r="43" spans="1:3" x14ac:dyDescent="0.35">
      <c r="A43" s="83" t="s">
        <v>296</v>
      </c>
      <c r="B43" t="s">
        <v>98</v>
      </c>
      <c r="C43" t="s">
        <v>171</v>
      </c>
    </row>
    <row r="44" spans="1:3" x14ac:dyDescent="0.35">
      <c r="A44" s="83" t="s">
        <v>296</v>
      </c>
      <c r="B44" t="s">
        <v>98</v>
      </c>
      <c r="C44" t="s">
        <v>172</v>
      </c>
    </row>
    <row r="45" spans="1:3" x14ac:dyDescent="0.35">
      <c r="A45" s="83" t="s">
        <v>296</v>
      </c>
      <c r="B45" t="s">
        <v>98</v>
      </c>
      <c r="C45" t="s">
        <v>128</v>
      </c>
    </row>
    <row r="46" spans="1:3" x14ac:dyDescent="0.35">
      <c r="A46" s="83" t="s">
        <v>296</v>
      </c>
      <c r="B46" t="s">
        <v>98</v>
      </c>
      <c r="C46" t="s">
        <v>129</v>
      </c>
    </row>
    <row r="47" spans="1:3" x14ac:dyDescent="0.35">
      <c r="A47" s="83" t="s">
        <v>296</v>
      </c>
      <c r="B47" t="s">
        <v>98</v>
      </c>
      <c r="C47" t="s">
        <v>130</v>
      </c>
    </row>
    <row r="48" spans="1:3" x14ac:dyDescent="0.35">
      <c r="A48" s="83" t="s">
        <v>296</v>
      </c>
      <c r="B48" t="s">
        <v>98</v>
      </c>
      <c r="C48" t="s">
        <v>134</v>
      </c>
    </row>
    <row r="49" spans="1:3" x14ac:dyDescent="0.35">
      <c r="A49" s="83" t="s">
        <v>296</v>
      </c>
      <c r="B49" t="s">
        <v>98</v>
      </c>
      <c r="C49" t="s">
        <v>135</v>
      </c>
    </row>
    <row r="50" spans="1:3" x14ac:dyDescent="0.35">
      <c r="A50" s="83" t="s">
        <v>296</v>
      </c>
      <c r="B50" t="s">
        <v>98</v>
      </c>
      <c r="C50" t="s">
        <v>134</v>
      </c>
    </row>
    <row r="51" spans="1:3" x14ac:dyDescent="0.35">
      <c r="A51" s="83" t="s">
        <v>296</v>
      </c>
      <c r="B51" t="s">
        <v>98</v>
      </c>
      <c r="C51" t="s">
        <v>140</v>
      </c>
    </row>
    <row r="52" spans="1:3" x14ac:dyDescent="0.35">
      <c r="A52" s="83" t="s">
        <v>296</v>
      </c>
      <c r="B52" t="s">
        <v>98</v>
      </c>
      <c r="C52" t="s">
        <v>138</v>
      </c>
    </row>
    <row r="53" spans="1:3" x14ac:dyDescent="0.35">
      <c r="A53" s="83" t="s">
        <v>296</v>
      </c>
      <c r="B53" t="s">
        <v>98</v>
      </c>
      <c r="C53" t="s">
        <v>139</v>
      </c>
    </row>
    <row r="54" spans="1:3" x14ac:dyDescent="0.35">
      <c r="A54" s="83" t="s">
        <v>298</v>
      </c>
      <c r="C54" s="79" t="s">
        <v>299</v>
      </c>
    </row>
    <row r="55" spans="1:3" x14ac:dyDescent="0.35">
      <c r="A55" s="83" t="s">
        <v>298</v>
      </c>
      <c r="B55" t="s">
        <v>98</v>
      </c>
      <c r="C55" t="s">
        <v>171</v>
      </c>
    </row>
    <row r="56" spans="1:3" x14ac:dyDescent="0.35">
      <c r="A56" s="83" t="s">
        <v>298</v>
      </c>
      <c r="B56" t="s">
        <v>98</v>
      </c>
      <c r="C56" t="s">
        <v>172</v>
      </c>
    </row>
    <row r="57" spans="1:3" x14ac:dyDescent="0.35">
      <c r="A57" s="83" t="s">
        <v>298</v>
      </c>
      <c r="B57" t="s">
        <v>98</v>
      </c>
      <c r="C57" t="s">
        <v>128</v>
      </c>
    </row>
    <row r="58" spans="1:3" x14ac:dyDescent="0.35">
      <c r="A58" s="83" t="s">
        <v>298</v>
      </c>
      <c r="B58" t="s">
        <v>98</v>
      </c>
      <c r="C58" t="s">
        <v>129</v>
      </c>
    </row>
    <row r="59" spans="1:3" x14ac:dyDescent="0.35">
      <c r="A59" s="83" t="s">
        <v>298</v>
      </c>
      <c r="B59" t="s">
        <v>98</v>
      </c>
      <c r="C59" t="s">
        <v>130</v>
      </c>
    </row>
    <row r="60" spans="1:3" x14ac:dyDescent="0.35">
      <c r="A60" s="83" t="s">
        <v>298</v>
      </c>
      <c r="B60" t="s">
        <v>98</v>
      </c>
      <c r="C60" t="s">
        <v>138</v>
      </c>
    </row>
    <row r="61" spans="1:3" x14ac:dyDescent="0.35">
      <c r="A61" s="83" t="s">
        <v>300</v>
      </c>
      <c r="C61" s="79" t="s">
        <v>299</v>
      </c>
    </row>
    <row r="62" spans="1:3" x14ac:dyDescent="0.35">
      <c r="A62" s="83" t="s">
        <v>300</v>
      </c>
      <c r="B62" t="s">
        <v>98</v>
      </c>
      <c r="C62" t="s">
        <v>134</v>
      </c>
    </row>
    <row r="63" spans="1:3" x14ac:dyDescent="0.35">
      <c r="A63" s="83" t="s">
        <v>300</v>
      </c>
      <c r="B63" t="s">
        <v>99</v>
      </c>
      <c r="C63" t="s">
        <v>117</v>
      </c>
    </row>
    <row r="64" spans="1:3" x14ac:dyDescent="0.35">
      <c r="A64" s="83" t="s">
        <v>301</v>
      </c>
      <c r="C64" s="79" t="s">
        <v>302</v>
      </c>
    </row>
    <row r="65" spans="1:3" x14ac:dyDescent="0.35">
      <c r="A65" s="83" t="s">
        <v>301</v>
      </c>
      <c r="B65" t="s">
        <v>98</v>
      </c>
      <c r="C65" t="s">
        <v>138</v>
      </c>
    </row>
    <row r="66" spans="1:3" x14ac:dyDescent="0.35">
      <c r="A66" s="83" t="s">
        <v>301</v>
      </c>
      <c r="B66" t="s">
        <v>98</v>
      </c>
      <c r="C66" t="s">
        <v>174</v>
      </c>
    </row>
    <row r="67" spans="1:3" x14ac:dyDescent="0.35">
      <c r="A67" s="83" t="s">
        <v>301</v>
      </c>
      <c r="B67" t="s">
        <v>98</v>
      </c>
      <c r="C67" t="s">
        <v>127</v>
      </c>
    </row>
    <row r="68" spans="1:3" x14ac:dyDescent="0.35">
      <c r="A68" s="83" t="s">
        <v>301</v>
      </c>
      <c r="B68" t="s">
        <v>98</v>
      </c>
      <c r="C68" t="s">
        <v>126</v>
      </c>
    </row>
    <row r="69" spans="1:3" x14ac:dyDescent="0.35">
      <c r="A69" s="83" t="s">
        <v>301</v>
      </c>
      <c r="B69" t="s">
        <v>98</v>
      </c>
      <c r="C69" t="s">
        <v>134</v>
      </c>
    </row>
    <row r="70" spans="1:3" x14ac:dyDescent="0.35">
      <c r="A70" s="83" t="s">
        <v>301</v>
      </c>
      <c r="B70" t="s">
        <v>98</v>
      </c>
      <c r="C70" t="s">
        <v>303</v>
      </c>
    </row>
    <row r="71" spans="1:3" x14ac:dyDescent="0.35">
      <c r="A71" s="83" t="s">
        <v>304</v>
      </c>
      <c r="B71" t="s">
        <v>98</v>
      </c>
      <c r="C71" t="s">
        <v>138</v>
      </c>
    </row>
    <row r="72" spans="1:3" x14ac:dyDescent="0.35">
      <c r="A72" s="83" t="s">
        <v>304</v>
      </c>
      <c r="B72" t="s">
        <v>98</v>
      </c>
      <c r="C72" t="s">
        <v>139</v>
      </c>
    </row>
    <row r="73" spans="1:3" x14ac:dyDescent="0.35">
      <c r="A73" s="83" t="s">
        <v>304</v>
      </c>
      <c r="B73" t="s">
        <v>98</v>
      </c>
      <c r="C73" t="s">
        <v>126</v>
      </c>
    </row>
    <row r="74" spans="1:3" x14ac:dyDescent="0.35">
      <c r="A74" s="83" t="s">
        <v>304</v>
      </c>
      <c r="B74" t="s">
        <v>99</v>
      </c>
      <c r="C74" t="s">
        <v>117</v>
      </c>
    </row>
    <row r="75" spans="1:3" x14ac:dyDescent="0.35">
      <c r="A75" s="83" t="s">
        <v>305</v>
      </c>
      <c r="B75" t="s">
        <v>98</v>
      </c>
      <c r="C75" t="s">
        <v>171</v>
      </c>
    </row>
    <row r="76" spans="1:3" x14ac:dyDescent="0.35">
      <c r="A76" s="83" t="s">
        <v>305</v>
      </c>
      <c r="B76" t="s">
        <v>98</v>
      </c>
      <c r="C76" t="s">
        <v>172</v>
      </c>
    </row>
    <row r="77" spans="1:3" x14ac:dyDescent="0.35">
      <c r="A77" s="83" t="s">
        <v>305</v>
      </c>
      <c r="B77" t="s">
        <v>98</v>
      </c>
      <c r="C77" t="s">
        <v>129</v>
      </c>
    </row>
    <row r="78" spans="1:3" x14ac:dyDescent="0.35">
      <c r="A78" s="83" t="s">
        <v>305</v>
      </c>
      <c r="B78" t="s">
        <v>98</v>
      </c>
      <c r="C78" t="s">
        <v>130</v>
      </c>
    </row>
    <row r="79" spans="1:3" x14ac:dyDescent="0.35">
      <c r="A79" s="83" t="s">
        <v>305</v>
      </c>
      <c r="B79" t="s">
        <v>99</v>
      </c>
      <c r="C79" t="s">
        <v>117</v>
      </c>
    </row>
    <row r="80" spans="1:3" x14ac:dyDescent="0.35">
      <c r="A80" s="83" t="s">
        <v>305</v>
      </c>
      <c r="C80" s="79" t="s">
        <v>306</v>
      </c>
    </row>
    <row r="81" spans="1:3" x14ac:dyDescent="0.35">
      <c r="A81" s="83" t="s">
        <v>307</v>
      </c>
      <c r="B81" t="s">
        <v>98</v>
      </c>
      <c r="C81" t="s">
        <v>174</v>
      </c>
    </row>
    <row r="82" spans="1:3" x14ac:dyDescent="0.35">
      <c r="A82" s="83" t="s">
        <v>307</v>
      </c>
      <c r="B82" t="s">
        <v>98</v>
      </c>
      <c r="C82" t="s">
        <v>139</v>
      </c>
    </row>
    <row r="83" spans="1:3" x14ac:dyDescent="0.35">
      <c r="A83" s="83" t="s">
        <v>307</v>
      </c>
      <c r="B83" t="s">
        <v>98</v>
      </c>
      <c r="C83" t="s">
        <v>134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9dfff2-a963-4ff9-ad18-441f2a2b925a" xsi:nil="true"/>
    <lcf76f155ced4ddcb4097134ff3c332f xmlns="89c77e8e-6582-4e4e-9ff7-6518df9a069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12B720E57B454488A5466F117621A4" ma:contentTypeVersion="16" ma:contentTypeDescription="Crée un document." ma:contentTypeScope="" ma:versionID="86e51361ab58c22fbd5dbb1c3ae814df">
  <xsd:schema xmlns:xsd="http://www.w3.org/2001/XMLSchema" xmlns:xs="http://www.w3.org/2001/XMLSchema" xmlns:p="http://schemas.microsoft.com/office/2006/metadata/properties" xmlns:ns2="89c77e8e-6582-4e4e-9ff7-6518df9a0697" xmlns:ns3="049dfff2-a963-4ff9-ad18-441f2a2b925a" targetNamespace="http://schemas.microsoft.com/office/2006/metadata/properties" ma:root="true" ma:fieldsID="ae7b9a0b35e2e9baa246cbf128c1a0e0" ns2:_="" ns3:_="">
    <xsd:import namespace="89c77e8e-6582-4e4e-9ff7-6518df9a0697"/>
    <xsd:import namespace="049dfff2-a963-4ff9-ad18-441f2a2b925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77e8e-6582-4e4e-9ff7-6518df9a069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0b996bce-de74-4fd8-bf6b-2b75d13f9b2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dfff2-a963-4ff9-ad18-441f2a2b925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5ab6926-812a-46a0-b1c8-1680a006a6d2}" ma:internalName="TaxCatchAll" ma:showField="CatchAllData" ma:web="049dfff2-a963-4ff9-ad18-441f2a2b92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5F338-E4B0-42C3-9F2F-78AE350A98BA}">
  <ds:schemaRefs>
    <ds:schemaRef ds:uri="http://schemas.microsoft.com/office/2006/metadata/properties"/>
    <ds:schemaRef ds:uri="89c77e8e-6582-4e4e-9ff7-6518df9a0697"/>
    <ds:schemaRef ds:uri="049dfff2-a963-4ff9-ad18-441f2a2b925a"/>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FE9B6F2-A9D7-4362-A8D4-8964D8082D62}">
  <ds:schemaRefs>
    <ds:schemaRef ds:uri="http://schemas.microsoft.com/sharepoint/v3/contenttype/forms"/>
  </ds:schemaRefs>
</ds:datastoreItem>
</file>

<file path=customXml/itemProps3.xml><?xml version="1.0" encoding="utf-8"?>
<ds:datastoreItem xmlns:ds="http://schemas.openxmlformats.org/officeDocument/2006/customXml" ds:itemID="{B4E119A3-4ED8-40F0-B591-82EA5ACCA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c77e8e-6582-4e4e-9ff7-6518df9a0697"/>
    <ds:schemaRef ds:uri="049dfff2-a963-4ff9-ad18-441f2a2b92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Mise en garde</vt:lpstr>
      <vt:lpstr>Guide d'utilisation</vt:lpstr>
      <vt:lpstr>Contrat</vt:lpstr>
      <vt:lpstr>PagePrésentation(RI)</vt:lpstr>
      <vt:lpstr>Liste de clients</vt:lpstr>
      <vt:lpstr>Références taux et max</vt:lpstr>
      <vt:lpstr>Bonif_région</vt:lpstr>
      <vt:lpstr>Agroenvironnement</vt:lpstr>
      <vt:lpstr>Collaboration_interprofessionnelle</vt:lpstr>
      <vt:lpstr>Déplacement</vt:lpstr>
      <vt:lpstr>Domaines</vt:lpstr>
      <vt:lpstr>Gestion</vt:lpstr>
      <vt:lpstr>Technique</vt:lpstr>
      <vt:lpstr>Contrat!Zone_d_impression</vt:lpstr>
      <vt:lpstr>'Guide d''utilisation'!Zone_d_impression</vt:lpstr>
      <vt:lpstr>'Mise en garde'!Zone_d_impression</vt:lpstr>
      <vt:lpstr>'PagePrésentation(RI)'!Zone_d_impression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Bernard Racine</dc:creator>
  <cp:keywords/>
  <dc:description/>
  <cp:lastModifiedBy>Denise Rouleau</cp:lastModifiedBy>
  <cp:revision/>
  <cp:lastPrinted>2026-04-08T20:30:58Z</cp:lastPrinted>
  <dcterms:created xsi:type="dcterms:W3CDTF">2021-03-14T00:10:40Z</dcterms:created>
  <dcterms:modified xsi:type="dcterms:W3CDTF">2026-04-09T12:36:09Z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0x010100CD12B720E57B454488A5466F117621A4</vt:lpwstr>
  </property>
  <property fmtid="{D5CDD505-2E9C-101B-9397-08002B2CF9AE}" pid="3" name="Order">
    <vt:r8>1110800</vt:r8>
  </property>
  <property fmtid="{D5CDD505-2E9C-101B-9397-08002B2CF9AE}" pid="4" name="MediaServiceImageTags">
    <vt:lpwstr/>
  </property>
</Properties>
</file>