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showInkAnnotation="0" codeName="ThisWorkbook" defaultThemeVersion="166925"/>
  <mc:AlternateContent xmlns:mc="http://schemas.openxmlformats.org/markup-compatibility/2006">
    <mc:Choice Requires="x15">
      <x15ac:absPath xmlns:x15ac="http://schemas.microsoft.com/office/spreadsheetml/2010/11/ac" url="https://mapaq-my.sharepoint.com/personal/andy_cerqueira_mapaq_gouv_qc_ca/Documents/Bureau/"/>
    </mc:Choice>
  </mc:AlternateContent>
  <xr:revisionPtr revIDLastSave="8" documentId="8_{6BCEBBDF-F925-4EAA-B61C-8486180FA0B7}" xr6:coauthVersionLast="47" xr6:coauthVersionMax="47" xr10:uidLastSave="{755D027E-BBF4-410C-A32C-40EEA982DA1E}"/>
  <bookViews>
    <workbookView xWindow="13845" yWindow="-16320" windowWidth="29040" windowHeight="15720" activeTab="2" xr2:uid="{22DABF8C-BFB7-4049-8AFB-CC5BCCB3E7BF}"/>
  </bookViews>
  <sheets>
    <sheet name="Mise en garde" sheetId="3" r:id="rId1"/>
    <sheet name="Guide d'utilisation" sheetId="5" r:id="rId2"/>
    <sheet name="Contrat" sheetId="1" r:id="rId3"/>
    <sheet name="Publipostage" sheetId="6" r:id="rId4"/>
    <sheet name="Références taux et max" sheetId="2" state="hidden" r:id="rId5"/>
  </sheets>
  <definedNames>
    <definedName name="Agroenvironnement">'Références taux et max'!$B$6:$B$26</definedName>
    <definedName name="Collaboration_interprofessionnelle">'Références taux et max'!$B$68</definedName>
    <definedName name="Déplacement">'Références taux et max'!$B$69</definedName>
    <definedName name="Domaines">'Références taux et max'!$A$6:$A$68</definedName>
    <definedName name="Gestion">'Références taux et max'!$B$46:$B$67</definedName>
    <definedName name="Technique">'Références taux et max'!$B$27:$B$45</definedName>
    <definedName name="_xlnm.Print_Area" localSheetId="2">Contrat!$A$1:$P$104,Contrat!$R$105:$T$129</definedName>
    <definedName name="_xlnm.Print_Area" localSheetId="1">'Guide d''utilisation'!$A$1:$H$17</definedName>
    <definedName name="_xlnm.Print_Area" localSheetId="0">'Mise en garde'!$A$1:$H$3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25" i="1" l="1"/>
  <c r="O29" i="1"/>
  <c r="O31" i="1"/>
  <c r="O33" i="1"/>
  <c r="O35" i="1"/>
  <c r="O37" i="1"/>
  <c r="O39" i="1"/>
  <c r="O41" i="1"/>
  <c r="O43" i="1"/>
  <c r="O27" i="1"/>
  <c r="O48" i="1" l="1"/>
  <c r="J48" i="1"/>
  <c r="M48" i="1"/>
  <c r="N48" i="1"/>
  <c r="N11" i="1"/>
  <c r="N10" i="1"/>
  <c r="N9" i="1"/>
  <c r="F11" i="1"/>
  <c r="F10" i="1"/>
  <c r="F9" i="1"/>
  <c r="H8" i="1"/>
  <c r="P8" i="1" s="1"/>
  <c r="F65" i="2" l="1"/>
  <c r="I65" i="2" s="1"/>
  <c r="F66" i="2"/>
  <c r="I66" i="2" s="1"/>
  <c r="N86" i="1"/>
  <c r="N83" i="1"/>
  <c r="N80" i="1"/>
  <c r="N77" i="1"/>
  <c r="N74" i="1"/>
  <c r="N71" i="1"/>
  <c r="N68" i="1"/>
  <c r="N65" i="1"/>
  <c r="N62" i="1"/>
  <c r="N59" i="1"/>
  <c r="N56" i="1"/>
  <c r="O56" i="1" s="1"/>
  <c r="N53" i="1"/>
  <c r="O86" i="1" l="1"/>
  <c r="O83" i="1"/>
  <c r="O68" i="1"/>
  <c r="O62" i="1"/>
  <c r="J83" i="1"/>
  <c r="M83" i="1"/>
  <c r="P83" i="1"/>
  <c r="I84" i="1"/>
  <c r="J86" i="1"/>
  <c r="M86" i="1"/>
  <c r="P86" i="1"/>
  <c r="I87" i="1"/>
  <c r="I81" i="1"/>
  <c r="P80" i="1"/>
  <c r="M80" i="1"/>
  <c r="O80" i="1" s="1"/>
  <c r="J80" i="1"/>
  <c r="I78" i="1"/>
  <c r="P77" i="1"/>
  <c r="M77" i="1"/>
  <c r="O77" i="1" s="1"/>
  <c r="J77" i="1"/>
  <c r="I75" i="1"/>
  <c r="P74" i="1"/>
  <c r="M74" i="1"/>
  <c r="O74" i="1" s="1"/>
  <c r="J74" i="1"/>
  <c r="I72" i="1"/>
  <c r="P71" i="1"/>
  <c r="M71" i="1"/>
  <c r="O71" i="1" s="1"/>
  <c r="J71" i="1"/>
  <c r="I69" i="1"/>
  <c r="P68" i="1"/>
  <c r="M68" i="1"/>
  <c r="J68" i="1"/>
  <c r="I66" i="1"/>
  <c r="P65" i="1"/>
  <c r="M65" i="1"/>
  <c r="O65" i="1" s="1"/>
  <c r="J65" i="1"/>
  <c r="I63" i="1"/>
  <c r="P62" i="1"/>
  <c r="M62" i="1"/>
  <c r="J62" i="1"/>
  <c r="I60" i="1"/>
  <c r="P59" i="1"/>
  <c r="M59" i="1"/>
  <c r="O59" i="1" s="1"/>
  <c r="J59" i="1"/>
  <c r="I57" i="1"/>
  <c r="P56" i="1"/>
  <c r="M56" i="1"/>
  <c r="J56" i="1"/>
  <c r="L18" i="1"/>
  <c r="F62" i="2"/>
  <c r="I62" i="2" s="1"/>
  <c r="F63" i="2"/>
  <c r="I63" i="2" s="1"/>
  <c r="F49" i="2"/>
  <c r="I49" i="2" s="1"/>
  <c r="F12" i="2"/>
  <c r="I12" i="2" s="1"/>
  <c r="P4" i="1"/>
  <c r="P18" i="1" l="1"/>
  <c r="P53" i="1"/>
  <c r="P7" i="1"/>
  <c r="P3" i="1"/>
  <c r="P2" i="1"/>
  <c r="P5" i="1"/>
  <c r="L2" i="1"/>
  <c r="P9" i="1"/>
  <c r="M53" i="1"/>
  <c r="N90" i="1" s="1"/>
  <c r="I54" i="1"/>
  <c r="L11" i="1"/>
  <c r="L10" i="1"/>
  <c r="L9" i="1"/>
  <c r="P11" i="1"/>
  <c r="P20" i="1"/>
  <c r="J53" i="1"/>
  <c r="L6" i="1"/>
  <c r="P15" i="1"/>
  <c r="P14" i="1"/>
  <c r="L5" i="1"/>
  <c r="L4" i="1"/>
  <c r="L3" i="1"/>
  <c r="F40" i="2"/>
  <c r="I40" i="2" s="1"/>
  <c r="F30" i="2"/>
  <c r="I30" i="2" s="1"/>
  <c r="F29" i="2"/>
  <c r="I29" i="2" s="1"/>
  <c r="O1" i="1" l="1"/>
  <c r="N92" i="1"/>
  <c r="N91" i="1"/>
  <c r="O53" i="1"/>
  <c r="O94" i="1" s="1"/>
  <c r="F13" i="2" l="1"/>
  <c r="I13" i="2" s="1"/>
  <c r="F48" i="2"/>
  <c r="I48" i="2" s="1"/>
  <c r="F59" i="2"/>
  <c r="I59" i="2" s="1"/>
  <c r="F52" i="2" l="1"/>
  <c r="I52" i="2" s="1"/>
  <c r="F33" i="2"/>
  <c r="I33" i="2" s="1"/>
  <c r="F34" i="2"/>
  <c r="I34" i="2" s="1"/>
  <c r="F25" i="2"/>
  <c r="I25" i="2" s="1"/>
  <c r="F26" i="2"/>
  <c r="I26" i="2" s="1"/>
  <c r="F14" i="2"/>
  <c r="I14" i="2" s="1"/>
  <c r="F15" i="2"/>
  <c r="I15" i="2" s="1"/>
  <c r="F16" i="2"/>
  <c r="I16" i="2" s="1"/>
  <c r="F9" i="2"/>
  <c r="I9" i="2" s="1"/>
  <c r="F68" i="2" l="1"/>
  <c r="I68" i="2" s="1"/>
  <c r="F58" i="2"/>
  <c r="I58" i="2" s="1"/>
  <c r="F37" i="2"/>
  <c r="I37" i="2" s="1"/>
  <c r="F19" i="2" l="1"/>
  <c r="I19" i="2" s="1"/>
  <c r="F21" i="2"/>
  <c r="I21" i="2" s="1"/>
  <c r="F23" i="2"/>
  <c r="I23" i="2" s="1"/>
  <c r="F24" i="2"/>
  <c r="I24" i="2" s="1"/>
  <c r="F10" i="2"/>
  <c r="I10" i="2" s="1"/>
  <c r="F11" i="2"/>
  <c r="I11" i="2" s="1"/>
  <c r="F17" i="2"/>
  <c r="I17" i="2" s="1"/>
  <c r="F18" i="2"/>
  <c r="I18" i="2" s="1"/>
  <c r="F27" i="2"/>
  <c r="I27" i="2" s="1"/>
  <c r="F28" i="2"/>
  <c r="I28" i="2" s="1"/>
  <c r="F31" i="2"/>
  <c r="I31" i="2" s="1"/>
  <c r="F32" i="2"/>
  <c r="I32" i="2" s="1"/>
  <c r="F35" i="2"/>
  <c r="I35" i="2" s="1"/>
  <c r="F36" i="2"/>
  <c r="I36" i="2" s="1"/>
  <c r="F38" i="2"/>
  <c r="I38" i="2" s="1"/>
  <c r="F39" i="2"/>
  <c r="I39" i="2" s="1"/>
  <c r="F41" i="2"/>
  <c r="I41" i="2" s="1"/>
  <c r="F42" i="2"/>
  <c r="I42" i="2" s="1"/>
  <c r="F43" i="2"/>
  <c r="I43" i="2" s="1"/>
  <c r="F45" i="2"/>
  <c r="I45" i="2" s="1"/>
  <c r="F44" i="2"/>
  <c r="I44" i="2" s="1"/>
  <c r="F46" i="2"/>
  <c r="I46" i="2" s="1"/>
  <c r="F47" i="2"/>
  <c r="I47" i="2" s="1"/>
  <c r="F50" i="2"/>
  <c r="I50" i="2" s="1"/>
  <c r="F51" i="2"/>
  <c r="I51" i="2" s="1"/>
  <c r="F53" i="2"/>
  <c r="I53" i="2" s="1"/>
  <c r="F54" i="2"/>
  <c r="I54" i="2" s="1"/>
  <c r="F56" i="2"/>
  <c r="I56" i="2" s="1"/>
  <c r="F57" i="2"/>
  <c r="I57" i="2" s="1"/>
  <c r="F60" i="2"/>
  <c r="I60" i="2" s="1"/>
  <c r="F61" i="2"/>
  <c r="I61" i="2" s="1"/>
  <c r="F64" i="2"/>
  <c r="I64" i="2" s="1"/>
  <c r="F67" i="2"/>
  <c r="I67" i="2" s="1"/>
  <c r="F6" i="2"/>
  <c r="I6" i="2" s="1"/>
  <c r="F55" i="2"/>
  <c r="I55" i="2" s="1"/>
  <c r="F8" i="2"/>
  <c r="I8" i="2" s="1"/>
  <c r="F7" i="2"/>
  <c r="I7" i="2" s="1"/>
  <c r="F22" i="2"/>
  <c r="I22" i="2" s="1"/>
  <c r="F20" i="2"/>
  <c r="I20" i="2" s="1"/>
  <c r="R114" i="1" l="1"/>
  <c r="R125" i="1" l="1"/>
  <c r="N93" i="1" l="1"/>
  <c r="N95" i="1" s="1"/>
</calcChain>
</file>

<file path=xl/sharedStrings.xml><?xml version="1.0" encoding="utf-8"?>
<sst xmlns="http://schemas.openxmlformats.org/spreadsheetml/2006/main" count="449" uniqueCount="319">
  <si>
    <t>Adresse :</t>
  </si>
  <si>
    <t>Ville (Province) :</t>
  </si>
  <si>
    <t>$/h</t>
  </si>
  <si>
    <t>Montants</t>
  </si>
  <si>
    <t>% PSC</t>
  </si>
  <si>
    <t>Service non admissible au PSC</t>
  </si>
  <si>
    <t>MODALITÉS DE PAIEMENT ET AUTRES FRAIS</t>
  </si>
  <si>
    <t>DÉCLARATION ET ENGAGEMENT DES PARTIES</t>
  </si>
  <si>
    <t xml:space="preserve">DIVULGATION D’INFORMATION ET ACCÈS AUX DOCUMENTS </t>
  </si>
  <si>
    <t xml:space="preserve">Je, soussigné(e), </t>
  </si>
  <si>
    <t>o  le rapport d’intervention; ou</t>
  </si>
  <si>
    <t>o  la facture émise en lien avec ce contrat;</t>
  </si>
  <si>
    <t>o  tout autre document pertinent.</t>
  </si>
  <si>
    <t>o  le contrat de service;</t>
  </si>
  <si>
    <t>o  la preuve du paiement des services rendus; ou</t>
  </si>
  <si>
    <t>o  le diagnostic écrit;</t>
  </si>
  <si>
    <t>o  tout autre document pertinent. </t>
  </si>
  <si>
    <t>LEVÉE DU SECRET PROFESSIONNEL OU DE L’OBLIGATION DE CONFIDENTIALITÉ</t>
  </si>
  <si>
    <t>Je, soussigné(e),</t>
  </si>
  <si>
    <t>SIGNATURES</t>
  </si>
  <si>
    <t>Non-adm</t>
  </si>
  <si>
    <t>Service réglementaire</t>
  </si>
  <si>
    <t>AS201</t>
  </si>
  <si>
    <t>AS301</t>
  </si>
  <si>
    <t>AS401</t>
  </si>
  <si>
    <t>AS501</t>
  </si>
  <si>
    <t>AS601</t>
  </si>
  <si>
    <t>P101</t>
  </si>
  <si>
    <t>P201</t>
  </si>
  <si>
    <t>P301</t>
  </si>
  <si>
    <t>P302</t>
  </si>
  <si>
    <t>P802</t>
  </si>
  <si>
    <t>Code postal :</t>
  </si>
  <si>
    <t>Courriel :</t>
  </si>
  <si>
    <t>Sous-total :</t>
  </si>
  <si>
    <t>TPS :</t>
  </si>
  <si>
    <t>TVQ :</t>
  </si>
  <si>
    <t>Coût total des services offerts :</t>
  </si>
  <si>
    <t>P404</t>
  </si>
  <si>
    <t>P406</t>
  </si>
  <si>
    <t>Le demandeur reconnaît avoir pris connaissance du présent contrat, et notamment de la section « Consentements » ainsi que du Programme services-conseils et accepte de se soumettre à chacune des clauses, conditions et obligations qui y sont décrites.</t>
  </si>
  <si>
    <t>P408</t>
  </si>
  <si>
    <t>P401</t>
  </si>
  <si>
    <t>Section : Statut particulier du demandeur</t>
  </si>
  <si>
    <t>Section : Dispensateur et demandeur</t>
  </si>
  <si>
    <t>Honoraires</t>
  </si>
  <si>
    <r>
      <rPr>
        <b/>
        <sz val="9"/>
        <color theme="1"/>
        <rFont val="Calibri"/>
        <family val="2"/>
        <scheme val="minor"/>
      </rPr>
      <t xml:space="preserve">· </t>
    </r>
    <r>
      <rPr>
        <sz val="9"/>
        <color theme="1"/>
        <rFont val="Calibri"/>
        <family val="2"/>
        <scheme val="minor"/>
      </rPr>
      <t>permette au réseau Agriconseils, à la Coordination services-conseils ou à un mandataire du ministère de l’Agriculture, des Pêcheries et de l’Alimentation, à des fins de vérification et d'évaluation, d'avoir accès aux documents suivants :</t>
    </r>
  </si>
  <si>
    <t>OUI</t>
  </si>
  <si>
    <t>NON</t>
  </si>
  <si>
    <t>Statut du demandeur</t>
  </si>
  <si>
    <t>P703</t>
  </si>
  <si>
    <t>P702</t>
  </si>
  <si>
    <t>P203</t>
  </si>
  <si>
    <t>P204</t>
  </si>
  <si>
    <t>P207</t>
  </si>
  <si>
    <t>CIP101</t>
  </si>
  <si>
    <t>MISE EN GARDE</t>
  </si>
  <si>
    <r>
      <rPr>
        <b/>
        <sz val="9"/>
        <color theme="1"/>
        <rFont val="Calibri"/>
        <family val="2"/>
        <scheme val="minor"/>
      </rPr>
      <t>·</t>
    </r>
    <r>
      <rPr>
        <sz val="9"/>
        <color theme="1"/>
        <rFont val="Calibri"/>
        <family val="2"/>
        <scheme val="minor"/>
      </rPr>
      <t> transmette au réseau Agriconseils, aux fins d'octroi d'une aide financière, les documents suivants :</t>
    </r>
  </si>
  <si>
    <t>Code d'activité PSC</t>
  </si>
  <si>
    <t>Activités</t>
  </si>
  <si>
    <t>Taux</t>
  </si>
  <si>
    <t>Maximum</t>
  </si>
  <si>
    <t>STATUT PARTICULIER DU DEMANDEUR</t>
  </si>
  <si>
    <t>Services professionnels et nature des activités réalisées</t>
  </si>
  <si>
    <t xml:space="preserve"> en mon nom personnel ou en qualité de répondant dûment autorisé de l'entreprise identifiée au présent contrat, consens à ce que le dispensateur également identifié au présent contrat :</t>
  </si>
  <si>
    <t>en mon nom personnel ou en qualité de répondant dûment autorisé de l'entreprise identifiée au présent contrat, relève le dispensateur désigné au présent contrat du secret professionnel nous liant et de son obligation de confidentialité à mon égard pour les situations décrites au consentement à la divulgation et communication de renseignements et d’accès aux documents ci-haut complété.</t>
  </si>
  <si>
    <t>Nom du dispensateur :</t>
  </si>
  <si>
    <t>Numéro de contrat :</t>
  </si>
  <si>
    <t>Nom de l’entreprise :      </t>
  </si>
  <si>
    <t>Nom du répondant :  </t>
  </si>
  <si>
    <t>Numéro d’identification ministériel (NIM) :</t>
  </si>
  <si>
    <t>Section : Modalités de paiement et autres frais</t>
  </si>
  <si>
    <t>Aide financière</t>
  </si>
  <si>
    <t>Équivalent Honoraires</t>
  </si>
  <si>
    <t>NE SAIT PAS</t>
  </si>
  <si>
    <r>
      <t xml:space="preserve">Et, d’autre part :
</t>
    </r>
    <r>
      <rPr>
        <sz val="10"/>
        <rFont val="Calibri"/>
        <family val="2"/>
        <scheme val="minor"/>
      </rPr>
      <t xml:space="preserve">Ci-après appelé le demandeur </t>
    </r>
  </si>
  <si>
    <r>
      <t>Total des aides financières (conditionnelles à l'approbation du réseau Agriconseils</t>
    </r>
    <r>
      <rPr>
        <b/>
        <vertAlign val="superscript"/>
        <sz val="10"/>
        <color theme="1"/>
        <rFont val="Calibri"/>
        <family val="2"/>
        <scheme val="minor"/>
      </rPr>
      <t>1</t>
    </r>
    <r>
      <rPr>
        <b/>
        <sz val="10"/>
        <color theme="1"/>
        <rFont val="Calibri"/>
        <family val="2"/>
        <scheme val="minor"/>
      </rPr>
      <t>) :</t>
    </r>
  </si>
  <si>
    <t>Coût net des services au demandeur :</t>
  </si>
  <si>
    <t>Initiales du dispensateur : ______</t>
  </si>
  <si>
    <t>Initiales du demandeur : ______</t>
  </si>
  <si>
    <t>Date : __________</t>
  </si>
  <si>
    <t xml:space="preserve">Numéro TPS : </t>
  </si>
  <si>
    <t xml:space="preserve">Numéro TVQ : </t>
  </si>
  <si>
    <r>
      <t xml:space="preserve">Entre, </t>
    </r>
    <r>
      <rPr>
        <b/>
        <sz val="10"/>
        <color theme="4"/>
        <rFont val="Calibri"/>
        <family val="2"/>
        <scheme val="minor"/>
      </rPr>
      <t>d’une</t>
    </r>
    <r>
      <rPr>
        <b/>
        <sz val="10"/>
        <color rgb="FF4F81BD"/>
        <rFont val="Calibri"/>
        <family val="2"/>
        <scheme val="minor"/>
      </rPr>
      <t xml:space="preserve"> part :</t>
    </r>
    <r>
      <rPr>
        <sz val="10"/>
        <color theme="1"/>
        <rFont val="Calibri"/>
        <family val="2"/>
        <scheme val="minor"/>
      </rPr>
      <t xml:space="preserve"> </t>
    </r>
    <r>
      <rPr>
        <b/>
        <sz val="10"/>
        <color rgb="FF4F81BD"/>
        <rFont val="Calibri"/>
        <family val="2"/>
        <scheme val="minor"/>
      </rPr>
      <t xml:space="preserve">
</t>
    </r>
    <r>
      <rPr>
        <sz val="10"/>
        <rFont val="Calibri"/>
        <family val="2"/>
        <scheme val="minor"/>
      </rPr>
      <t>Ci-après appelé le dispensateur</t>
    </r>
    <r>
      <rPr>
        <b/>
        <sz val="10"/>
        <rFont val="Calibri"/>
        <family val="2"/>
        <scheme val="minor"/>
      </rPr>
      <t xml:space="preserve"> </t>
    </r>
  </si>
  <si>
    <t>CONTRAT DE SERVICE</t>
  </si>
  <si>
    <t>sur tout solde non acquitté.</t>
  </si>
  <si>
    <t xml:space="preserve">Autres modalités
de paiement : </t>
  </si>
  <si>
    <t xml:space="preserve"> - À défaut de paiement dans les </t>
  </si>
  <si>
    <r>
      <rPr>
        <b/>
        <sz val="11"/>
        <color theme="1"/>
        <rFont val="Calibri"/>
        <family val="2"/>
        <scheme val="minor"/>
      </rPr>
      <t>Important :</t>
    </r>
    <r>
      <rPr>
        <sz val="11"/>
        <color theme="1"/>
        <rFont val="Calibri"/>
        <family val="2"/>
        <scheme val="minor"/>
      </rPr>
      <t xml:space="preserve"> Les taux et maximums d'aide tirés du présent outil ne constituent pas une confirmation d'aide
financière.</t>
    </r>
  </si>
  <si>
    <t>EDC601</t>
  </si>
  <si>
    <t>EDC701</t>
  </si>
  <si>
    <t>EDC801</t>
  </si>
  <si>
    <t>EDC301</t>
  </si>
  <si>
    <t>EDC901</t>
  </si>
  <si>
    <t>PAA501</t>
  </si>
  <si>
    <t>EDC201</t>
  </si>
  <si>
    <t>EDC501</t>
  </si>
  <si>
    <t>EDC953</t>
  </si>
  <si>
    <t>EDC960</t>
  </si>
  <si>
    <t>AS701</t>
  </si>
  <si>
    <t>AS801</t>
  </si>
  <si>
    <t>AS850</t>
  </si>
  <si>
    <t>P601</t>
  </si>
  <si>
    <t>P501</t>
  </si>
  <si>
    <t>P407</t>
  </si>
  <si>
    <t>GRH104</t>
  </si>
  <si>
    <t>P303</t>
  </si>
  <si>
    <t>P305</t>
  </si>
  <si>
    <t>OD101</t>
  </si>
  <si>
    <t>Le demandeur se qualifie comme relève agricole.</t>
  </si>
  <si>
    <t>Le demandeur est certifié ou précertifié biologique.</t>
  </si>
  <si>
    <t>1. Les aides financières offertes par les réseaux Agriconseils sont rendues possibles grâce au Programme services-conseils 2023-2028, en vertu du Partenariat canadien pour une agriculture durable, entente conclue entre les gouvernements du Canada et du Québec.</t>
  </si>
  <si>
    <r>
      <rPr>
        <b/>
        <sz val="9"/>
        <color rgb="FF4F81BD"/>
        <rFont val="Calibri"/>
        <family val="2"/>
        <scheme val="minor"/>
      </rPr>
      <t>4. RÉSILIATION DU CONTRAT DE SERVICE</t>
    </r>
    <r>
      <rPr>
        <sz val="9"/>
        <color theme="1"/>
        <rFont val="Calibri"/>
        <family val="2"/>
        <scheme val="minor"/>
      </rPr>
      <t xml:space="preserve">
Le demandeur doit donner un avis écrit au dispensateur de son intention de résilier le présent contrat. Le demandeur est tenu, lors de la résiliation du présent contrat, de payer au dispensateur, en proportion du montant établi, les frais et dépenses encourus, la valeur des travaux exécutés avant la notification par écrit de la résiliation (soit en proportion du prix forfaitaire établi ou selon le tarif horaire convenu).
Le dispensateur ne peut résilier le contrat que par un avis écrit et lorsqu’il y a cas de force majeure ou pour des motifs justes et raisonnables. Constituent notamment des motifs justes et raisonnables :
•	lorsqu’il y a perte de confiance du demandeur;
•	lorsque le dispensateur est en situation de conflit d’intérêts réel ou apparent;
•	lorsqu’il y a incitation de la part du demandeur à l’accomplissement d’actes illégaux ou frauduleux;
•	lorsque le demandeur refuse de payer les honoraires;
•	lorsque le demandeur refuse de collaborer ou induit le dispensateur en erreur;
•	lorsque le dispensateur est incapable d’exercer sa profession en raison de son état de santé.
Lorsque le dispensateur met fin au présent contrat, il doit prendre les mesures nécessaires pour éviter tout préjudice sérieux et prévisible au demandeur.
</t>
    </r>
  </si>
  <si>
    <r>
      <rPr>
        <b/>
        <sz val="9"/>
        <color rgb="FF4F81BD"/>
        <rFont val="Calibri"/>
        <family val="2"/>
        <scheme val="minor"/>
      </rPr>
      <t>1. CONDITIONS D’EXÉCUTION DU CONTRAT</t>
    </r>
    <r>
      <rPr>
        <sz val="9"/>
        <color theme="1"/>
        <rFont val="Calibri"/>
        <family val="2"/>
        <scheme val="minor"/>
      </rPr>
      <t xml:space="preserve">
Le dispensateur a le libre choix des moyens d’exécution du contrat. Il peut s’adjoindre un tiers (agronome, technicien ou stagiaire) pour l’exécution du présent contrat, mais il en conserve la direction et la responsabilité. Dans l’exécution de ce contrat, il conserve toute son autonomie professionnelle et doit respecter les lois et règlements applicables.
</t>
    </r>
    <r>
      <rPr>
        <b/>
        <sz val="9"/>
        <color rgb="FF4F81BD"/>
        <rFont val="Calibri"/>
        <family val="2"/>
        <scheme val="minor"/>
      </rPr>
      <t>2. OBLIGATIONS DU DISPENSATEUR</t>
    </r>
    <r>
      <rPr>
        <sz val="9"/>
        <color theme="1"/>
        <rFont val="Calibri"/>
        <family val="2"/>
        <scheme val="minor"/>
      </rPr>
      <t xml:space="preserve">
Le dispensateur s’engage à agir dans le respect des normes de pratiques et des règles de l’art et en conformité avec les différents lois et règlements régissant l’exercice de sa profession et l’objet du présent contrat. 
Le dispensateur tient le demandeur informé de l’avancement des travaux. Il examine ou traite de façon appropriée et dans un délai raisonnable tout document ou information transmis par le demandeur. Il s’engage à remettre les résultats de son travail au demandeur, avec les documents et explications pertinentes, dans les délais prévus. Il s’engage, le cas échéant, à fournir un diagnostic et des recommandations par écrit, ainsi qu'à indiquer la nature du suivi qu’il offrira.
</t>
    </r>
  </si>
  <si>
    <t xml:space="preserve">Signature Dispensateur : </t>
  </si>
  <si>
    <t>En foi de quoi, les parties ont signé à _______________________.</t>
  </si>
  <si>
    <t>EDC101</t>
  </si>
  <si>
    <t>EDC401</t>
  </si>
  <si>
    <t>Taux bonifié</t>
  </si>
  <si>
    <r>
      <t>• Le demandeur n’est pas titulaire de charge publique ou fonctionnaire fédéral ou en tant que  titulaire de charge publique ou fonctionnaire fédéral, actuel ou ancien, visé par la Loi sur les conflits d’intérêts, le Code régissant la conduite des titulaires de charge publique en ce qui concerne les conflits d’intérêts dans le cas des députés de la Chambre des communes, ou le Code de valeurs et d’éthique de la fonction publique fédérale et la Politique fédérale sur les conflits d’intérêts et l’après-mandat, il respecte la condition suivante: ne pas bénéficier d’un avantage découlant de l’Accord bilatéral à moins que la fourniture ou la réception de pareils avantages se fasse en conformité avec ces dispositions législatives, codes et politiques (Conflits d’intérêts (15.3 — AB)).
• Le demandeur n’est pas membre de la Chambre des communes ou du Sénat ou en tant que membre de la Chambre des communes ou du Sénat, il respecte la condition suivante: aucun membre de la Chambre des communes ou du Sénat n’a le droit de tirer un avantage financier découlant de la contribution du Canada aux termes de l’Accord qui ne serait pas autorisé aux termes de la Loi sur le Parlement du Canada. (Admissibilité de députés de la Chambre des communes et de membres du Sénat (15.4 — AB))
Le demandeur s’engage à payer au dispensateur le montant établi selon les modalités convenues (de même que les dépenses engagées par le dispensateur pour l’exécution du présent contrat).
Le demandeur s’engage à collaborer avec le dispensateur ou le tiers chargé de certaines parties du contrat par le dispensateur et doit notamment fournir tous les documents et renseignements nécessaires. Il doit établir clairement ses besoins et les objectifs poursuivis.
Le délai imparti pour compléter le présent contrat est calculé à partir du moment où le dispensateur a tous les documents et renseignements nécessaires (établis dans le cadre de l’entrevue). 
Au besoin, le demandeur doit autoriser une personne à agir en son nom afin de ne pas retarder indûment la réalisation du mandat.
Le demandeur s’engage à déclarer par écrit au Ministre ou au réseau Agriconseils toute aide financière publique reçue liée aux activités et ou aux projets financés dans le contexte du présent programme</t>
    </r>
    <r>
      <rPr>
        <sz val="8.5"/>
        <color theme="1"/>
        <rFont val="Calibri"/>
        <family val="2"/>
        <scheme val="minor"/>
      </rPr>
      <t>.</t>
    </r>
  </si>
  <si>
    <r>
      <rPr>
        <b/>
        <sz val="9"/>
        <color theme="1"/>
        <rFont val="Calibri"/>
        <family val="2"/>
        <scheme val="minor"/>
      </rPr>
      <t>·</t>
    </r>
    <r>
      <rPr>
        <sz val="9"/>
        <color theme="1"/>
        <rFont val="Calibri"/>
        <family val="2"/>
        <scheme val="minor"/>
      </rPr>
      <t xml:space="preserve"> permette au réseau Agriconseils d’échanger les renseignements relatifs aux taux et montants d’aides financières s’appliquant au présent contrat;
· transmette au Réseau d’avertissements phytosanitaires (RAP) du ministère de l’Agriculture, des Pêcheries et de l’Alimentation, s’il y a lieu, les différentes données non-nominatives de surveillance phytosanitaire récoltées dans le cadre de ses activités professionnelles.</t>
    </r>
  </si>
  <si>
    <t>Téléphone :</t>
  </si>
  <si>
    <t>Nom du conseiller :</t>
  </si>
  <si>
    <t>Agroenvironnement</t>
  </si>
  <si>
    <t>Gestion</t>
  </si>
  <si>
    <t>Technique</t>
  </si>
  <si>
    <t>Diagnostic - Plan d'accompagnement agroenvironnemental (PAA)</t>
  </si>
  <si>
    <t>Diagnostic - Mesures d'adaptation de l'entreprise aux changements climatiques</t>
  </si>
  <si>
    <t>Diagnostic - Émissions de gaz à effet de serre de l'entreprise</t>
  </si>
  <si>
    <t>Diagnostic - Gestion des résidus végétaux</t>
  </si>
  <si>
    <t>Diagnostic - Gestion des eaux usées</t>
  </si>
  <si>
    <t>Diagnostic - État de la santé des sols</t>
  </si>
  <si>
    <t>Diagnostic - Irrigation des cultures</t>
  </si>
  <si>
    <t>Diagnostic - Stockage et approvisionnement en eau</t>
  </si>
  <si>
    <t>Diagnostic - Gestion intégrée des ennemis des cultures et gestion des pesticides</t>
  </si>
  <si>
    <t>Diagnostic - Aménagements de biodiversité</t>
  </si>
  <si>
    <t>Suivi - Gestion de la fertilisation</t>
  </si>
  <si>
    <t>Suivi - Gestion des eaux usées et d'autres matières résiduelles à la ferme</t>
  </si>
  <si>
    <t>Suivi - Santé et conservation des sols</t>
  </si>
  <si>
    <t>Suivi - Gestion et utilisation de l'eau en agriculture</t>
  </si>
  <si>
    <t>Suivi - Gestion intégrée des ennemis de cultures</t>
  </si>
  <si>
    <t>Suivi - Biodiversité en milieu agricole</t>
  </si>
  <si>
    <t>Suivi - Agriculture numérique et de précision</t>
  </si>
  <si>
    <t>Suivi - Agroéconomie et formation</t>
  </si>
  <si>
    <t>Pratiques d'élevages - Diagnostic spécifique</t>
  </si>
  <si>
    <t>Pratiques d'élevages - Régie du troupeau</t>
  </si>
  <si>
    <t>Pratiques d'élevages - Régie d'élevage dans les pâturages et les enclos</t>
  </si>
  <si>
    <t>Pratiques d'élevages - Régie de bâtiments et d'équipements</t>
  </si>
  <si>
    <t>Pratiques d'élevages - Optimisation de processus</t>
  </si>
  <si>
    <t>Pratiques d'élevages - Implantation d'une innovation technologique</t>
  </si>
  <si>
    <t>Pratiques culturales - Diagnostic spécifique</t>
  </si>
  <si>
    <t>Pratiques culturales - Régie technique des cultures</t>
  </si>
  <si>
    <t>Pratiques culturales - Régie des bâtiments, serres et équipements</t>
  </si>
  <si>
    <t>Pratiques culturales - Acériculture</t>
  </si>
  <si>
    <t>Pratiques culturales - Optimisation de processus</t>
  </si>
  <si>
    <t>Pratiques culturales - Implantation d'une innovation technologique</t>
  </si>
  <si>
    <t>Transformation et commercialisation - Diagnostic spécifique en transformation alimentaire artisanale</t>
  </si>
  <si>
    <t>Transformation et commercialisation - Analyse des opérations et de la logistique</t>
  </si>
  <si>
    <t>Transformation et commercialisation - Mise à l'échelle d'un produit</t>
  </si>
  <si>
    <t>Transformation et commercialisation - Expérience client</t>
  </si>
  <si>
    <t>Diagnostics - Diagnostic global</t>
  </si>
  <si>
    <t>Diagnostics - Diagnostic sommaire</t>
  </si>
  <si>
    <t>Analyse financière et technico-économique - Analyse des résultats technico-économiques</t>
  </si>
  <si>
    <t>Analyse financière et technico-économique - Analyse d'un projet d'investissement mineur</t>
  </si>
  <si>
    <t>Analyse financière et technico-économique - Analyse du coût de revient</t>
  </si>
  <si>
    <t>Organisation des données - Organisation des données</t>
  </si>
  <si>
    <t>Gestion des ressources humaines - Gestion du travail et des ressources humaines</t>
  </si>
  <si>
    <t>Plan d'action - Plan d'affaires</t>
  </si>
  <si>
    <t>Plan d'action - Plan de redressement financier</t>
  </si>
  <si>
    <t>Plan d'action - Plan de commercialisation</t>
  </si>
  <si>
    <t>Plan d'action - Planification stratégique</t>
  </si>
  <si>
    <t>Plan d'action - Plan de gestion des risques du marché</t>
  </si>
  <si>
    <t>Plan de transfert et de démarrage - Plan de transfert</t>
  </si>
  <si>
    <t>Plan de transfert et de démarrage - Plan de démarrage</t>
  </si>
  <si>
    <t>Suivi en gestion - Rencontre préparatoire au plan de transfert</t>
  </si>
  <si>
    <t>Suivi en gestion - Suivi du plan de gestion des risques des marchés</t>
  </si>
  <si>
    <t>Collaboration interprofessionnelle</t>
  </si>
  <si>
    <t>Transformation et commercialisation - Aménagement de kiosque, de bâtiments, d'aires de travail incluant les infrastructures, les équipements et le matériel</t>
  </si>
  <si>
    <t xml:space="preserve">STATUT - </t>
  </si>
  <si>
    <t>Activité principale</t>
  </si>
  <si>
    <r>
      <t xml:space="preserve">Date de fin </t>
    </r>
    <r>
      <rPr>
        <sz val="8"/>
        <color theme="1"/>
        <rFont val="Calibri"/>
        <family val="2"/>
        <scheme val="minor"/>
      </rPr>
      <t>(aaaa-mm-jj)</t>
    </r>
    <r>
      <rPr>
        <b/>
        <sz val="10"/>
        <color theme="1"/>
        <rFont val="Calibri"/>
        <family val="2"/>
        <scheme val="minor"/>
      </rPr>
      <t xml:space="preserve"> : </t>
    </r>
  </si>
  <si>
    <r>
      <t>Date de début </t>
    </r>
    <r>
      <rPr>
        <sz val="8"/>
        <color theme="1"/>
        <rFont val="Calibri"/>
        <family val="2"/>
        <scheme val="minor"/>
      </rPr>
      <t xml:space="preserve">(aaaa-mm-jj) </t>
    </r>
    <r>
      <rPr>
        <b/>
        <sz val="10"/>
        <color theme="1"/>
        <rFont val="Calibri"/>
        <family val="2"/>
        <scheme val="minor"/>
      </rPr>
      <t>:</t>
    </r>
  </si>
  <si>
    <t>Vég. - Acériculture</t>
  </si>
  <si>
    <t>Vég. - Bleuets nains</t>
  </si>
  <si>
    <t>Vég. - Canneberges</t>
  </si>
  <si>
    <t>Vég. - Pommes</t>
  </si>
  <si>
    <t>Vég. - Autres fruits</t>
  </si>
  <si>
    <t>Vég. - Bois</t>
  </si>
  <si>
    <t>Vég. - Céréales, oléagineux, légumineuses et autres grains</t>
  </si>
  <si>
    <t>Vég. - Champignons</t>
  </si>
  <si>
    <t>Vég. - Cultures abritées</t>
  </si>
  <si>
    <t>Vég. - Fourrages</t>
  </si>
  <si>
    <t>Vég. - Horticulture ornementale</t>
  </si>
  <si>
    <t>Vég. - Pommes de terre</t>
  </si>
  <si>
    <t>Vég. - Autres légumes de champs</t>
  </si>
  <si>
    <t>Vég. - Autres légumes de transformation</t>
  </si>
  <si>
    <t>Vég. - Autres productions végétales</t>
  </si>
  <si>
    <r>
      <rPr>
        <b/>
        <sz val="9"/>
        <color theme="4"/>
        <rFont val="Calibri"/>
        <family val="2"/>
        <scheme val="minor"/>
      </rPr>
      <t>3. OBLIGATIONS ET ENGAGEMENTS DU DEMANDEUR</t>
    </r>
    <r>
      <rPr>
        <sz val="9"/>
        <color theme="1"/>
        <rFont val="Calibri"/>
        <family val="2"/>
        <scheme val="minor"/>
      </rPr>
      <t xml:space="preserve">
Afin de pouvoir bénéficier d’une aide financière via le PSC, le demandeur doit dûment remplir et signer le formulaire d’adhésion et le transmettre au réseau Agriconseils de sa région. 
Le demandeur doit maintenir son admissibilité au PSC pendant toute la durée où l’aide financière lui est accordée. Il a donc l’obligation d’informer le réseau Agriconseils de sa région de tout changement à son dossier pouvant avoir un effet sur son admissibilité au Programme services-conseils, notamment aux conditions d’admissibilité suivantes :
• Le demandeur n’a pas été reconnu coupable, en vertu d’un jugement définitif, d’une infraction au cours des deux années précédant la présente demande d’aide financière en vertu des lois et des règlements en vertu sous la responsabilité du ministre de l’Agriculture, des Pêcheries et de l’Alimentation (MAPAQ).
• Le demandeur n’a pas fait défaut de respecter ses obligations après avoir été dûment mis en demeure par le MAPAQ, et ce, en lien avec une aide financière antérieure octroyée par ce dernier au cours des deux dernières années précédant le dépôt de la présente demande d’aide financière.
• Le demandeur ainsi que ses sous-traitants ne sont pas inscrits au Registre des entreprises non admissibles aux contrats publics (RENA). 
• Le demandeur ne s’est pas vu, au cours des deux années précédant cette demande d’aide financière, refuser, suspendre ou annuler une attestation d’application d’un programme de francisation ou un certificat de francisation comme prévu dans la Charte de la langue française (RLRQ, chapitre C 11, article 147) et il est toujours en mesure de répondre aux exigences de la Charte de la langue française.
• Le demandeur n’est pas sur le coup d’une ordonnance du ministre ou d’un juge, prise en vertu de la Loi sur le bien-être et la sécurité de l’animal (RLRQ, chapitre B-3.1).</t>
    </r>
  </si>
  <si>
    <t>par année seront exigés</t>
  </si>
  <si>
    <t xml:space="preserve"> jours suivant la date de la facture, des frais de </t>
  </si>
  <si>
    <t>%</t>
  </si>
  <si>
    <t>par mois et</t>
  </si>
  <si>
    <r>
      <t>Description du mandat et contexte de réalisation :</t>
    </r>
    <r>
      <rPr>
        <b/>
        <sz val="10"/>
        <color rgb="FF4F81BD"/>
        <rFont val="Calibri"/>
        <family val="2"/>
        <scheme val="minor"/>
      </rPr>
      <t xml:space="preserve"> </t>
    </r>
    <r>
      <rPr>
        <b/>
        <sz val="10"/>
        <color theme="1"/>
        <rFont val="Calibri"/>
        <family val="2"/>
        <scheme val="minor"/>
      </rPr>
      <t>     </t>
    </r>
  </si>
  <si>
    <t>Transformation et commercialisation - Optimisation du procédé de fabrication</t>
  </si>
  <si>
    <t>Diagnostic - Utilisation des matières fertilisantes</t>
  </si>
  <si>
    <t>Diagnostic - Aménagements hydroagricoles</t>
  </si>
  <si>
    <t>Transformation et commercialisation - Agrotourisme</t>
  </si>
  <si>
    <t>Diagnostic - Gestion des déjections animales produites dans une cour d'exercice ou accumulées en amas à proximité du bâtiment d'élevage</t>
  </si>
  <si>
    <t>EDC602</t>
  </si>
  <si>
    <t>Analyse financière et technico-économique - Production d'un budget annuel</t>
  </si>
  <si>
    <t>Analyse financière et technico-économique - Production d'un budget de trésorerie mensuel</t>
  </si>
  <si>
    <t>Suivi en gestion - Suivi du plan d'action</t>
  </si>
  <si>
    <t>Suivi en gestion - Suivi du plan de transfert</t>
  </si>
  <si>
    <t>Suivi en gestion - Suivi du plan de démarrage</t>
  </si>
  <si>
    <t>Organisation des données - Accompagnement en gestion de la certification</t>
  </si>
  <si>
    <t>OD105</t>
  </si>
  <si>
    <t>Anim. - Apiculture</t>
  </si>
  <si>
    <t>Anim. - Aquaculture</t>
  </si>
  <si>
    <t>Anim. - Bovins de boucherie</t>
  </si>
  <si>
    <t>Anim. - Bovins laitiers et production laitière</t>
  </si>
  <si>
    <t>Anim. - Caprins</t>
  </si>
  <si>
    <t>Anim. - Chevaux</t>
  </si>
  <si>
    <t>Anim. - Œufs</t>
  </si>
  <si>
    <t>Anim. - Poulets et dindons</t>
  </si>
  <si>
    <t>Anim. - Ovins</t>
  </si>
  <si>
    <t>Anim. - Porcs</t>
  </si>
  <si>
    <t>Anim. - Veaux lourds</t>
  </si>
  <si>
    <t>Anim. - Autres productions animales</t>
  </si>
  <si>
    <t>Anim. - Autres volailles</t>
  </si>
  <si>
    <r>
      <t xml:space="preserve">Précision </t>
    </r>
    <r>
      <rPr>
        <i/>
        <sz val="8"/>
        <color theme="1"/>
        <rFont val="Calibri"/>
        <family val="2"/>
        <scheme val="minor"/>
      </rPr>
      <t>(lorsque nécessaire)</t>
    </r>
    <r>
      <rPr>
        <i/>
        <sz val="10"/>
        <color theme="1"/>
        <rFont val="Calibri"/>
        <family val="2"/>
        <scheme val="minor"/>
      </rPr>
      <t>:      </t>
    </r>
  </si>
  <si>
    <t>Subvention PSC</t>
  </si>
  <si>
    <t xml:space="preserve">$ </t>
  </si>
  <si>
    <t>Heures</t>
  </si>
  <si>
    <t>Détail (au besoin)</t>
  </si>
  <si>
    <t>Frais de déplacement</t>
  </si>
  <si>
    <t>DEP101</t>
  </si>
  <si>
    <t>MANDAT ET CONTEXTE DE RÉALISATION</t>
  </si>
  <si>
    <t>Veuillez remplir l'ensemble des renseignements demandés pour assurer le bon traitement du contrat.
L'inscription des numéros de TPS et de TVQ ne sont pas obligatoires
Le numéro de téléphone OU l'adresse courriel sont suffisants et pour le demandeur et pour le dispensateur.</t>
  </si>
  <si>
    <r>
      <t>Les entreprises agricoles dont un membre répond aux critères de la relève agricole, ainsi que celles qui sont certifié ou précertifié biologique peuvent bénéficier d'une bonification du taux d'aide de base du PSC.</t>
    </r>
    <r>
      <rPr>
        <sz val="10"/>
        <color theme="1"/>
        <rFont val="Calibri"/>
        <family val="2"/>
        <scheme val="minor"/>
      </rPr>
      <t xml:space="preserve">
</t>
    </r>
    <r>
      <rPr>
        <sz val="11"/>
        <color theme="1"/>
        <rFont val="Calibri"/>
        <family val="2"/>
        <scheme val="minor"/>
      </rPr>
      <t xml:space="preserve">
Ce statut particulier est attribué par le réseau Agriconseils en fonction des critères définis dans le guide administratif du PSC.
Indiquez si l'entreprise se qualifie à l'un ou l'autre de ces statuts. Dans le doute, indiquez « Ne sait pas ».
Le sommaire des aides financières du PSC émis aux entreprises par les réseaux Agriconseils indique si l'entreprise se qualifie ou non à ces bonifications.</t>
    </r>
  </si>
  <si>
    <t>Section : Mandat et contexte de réalisation</t>
  </si>
  <si>
    <t>DESCRIPTION ET COÛTS DU OU DES SERVICES SUBVENTIONNABLES PAR LE PSC</t>
  </si>
  <si>
    <t>Section: Description et coûts du ou des services non subventionnables par le PSC</t>
  </si>
  <si>
    <t>Section: Estimation des frais de déplacement</t>
  </si>
  <si>
    <t>Montant</t>
  </si>
  <si>
    <t>J'estime des frais de déplacement</t>
  </si>
  <si>
    <t>Vous pouvez faire la demande, au réseau Agriconseils, de réserver un montant pour le remboursement des heures de déplacement (au taux fixe de 50$/h). Le réseau Agriconseils déterminera ensuite l'admissibilité au remboursement des frais de déplacement.
Si vous estimez des frais de déplacements, remplissez les cellules "bleu pâle".</t>
  </si>
  <si>
    <t>Section : Description et coûts du ou des services subventionnables par le PSC</t>
  </si>
  <si>
    <r>
      <rPr>
        <u/>
        <sz val="11"/>
        <color theme="1"/>
        <rFont val="Calibri"/>
        <family val="2"/>
        <scheme val="minor"/>
      </rPr>
      <t xml:space="preserve">Services professionnels et nature des activités réalisées </t>
    </r>
    <r>
      <rPr>
        <sz val="11"/>
        <color theme="1"/>
        <rFont val="Calibri"/>
        <family val="2"/>
        <scheme val="minor"/>
      </rPr>
      <t xml:space="preserve">:
Sélectionnez, à l'aide des menus déroulants, le(s) domaine(s) visé(s) ainsi que la ou les activité(s) représentant le ou les services que vous comptez offrir dans le cadre de ce mandat. Sous l'activité sélectionnée, à </t>
    </r>
    <r>
      <rPr>
        <i/>
        <sz val="11"/>
        <color theme="1"/>
        <rFont val="Calibri"/>
        <family val="2"/>
        <scheme val="minor"/>
      </rPr>
      <t>détail (au besoin)</t>
    </r>
    <r>
      <rPr>
        <sz val="11"/>
        <color theme="1"/>
        <rFont val="Calibri"/>
        <family val="2"/>
        <scheme val="minor"/>
      </rPr>
      <t xml:space="preserve"> vous pouvez facultativement décrire l'objet ou la finalité de cette activité, en reformulant dans des termes simples le besoin auquel ce service répond. 
</t>
    </r>
    <r>
      <rPr>
        <u/>
        <sz val="11"/>
        <color theme="1"/>
        <rFont val="Calibri"/>
        <family val="2"/>
        <scheme val="minor"/>
      </rPr>
      <t xml:space="preserve">Honoraires </t>
    </r>
    <r>
      <rPr>
        <sz val="11"/>
        <color theme="1"/>
        <rFont val="Calibri"/>
        <family val="2"/>
        <scheme val="minor"/>
      </rPr>
      <t xml:space="preserve">: 
Indiquez le nombre d'heures et le taux horaire applicable aux ressources affectées au mandat. Si plus d'une personne est affectée au mandat avec un taux horaire différent, répétez l'activité et spécifiez à </t>
    </r>
    <r>
      <rPr>
        <i/>
        <sz val="11"/>
        <color theme="1"/>
        <rFont val="Calibri"/>
        <family val="2"/>
        <scheme val="minor"/>
      </rPr>
      <t>détail (au besoin)</t>
    </r>
    <r>
      <rPr>
        <sz val="11"/>
        <color theme="1"/>
        <rFont val="Calibri"/>
        <family val="2"/>
        <scheme val="minor"/>
      </rPr>
      <t xml:space="preserve"> la ressource affectée.
</t>
    </r>
    <r>
      <rPr>
        <u/>
        <sz val="11"/>
        <color theme="1"/>
        <rFont val="Calibri"/>
        <family val="2"/>
        <scheme val="minor"/>
      </rPr>
      <t>Subvention</t>
    </r>
    <r>
      <rPr>
        <sz val="11"/>
        <color theme="1"/>
        <rFont val="Calibri"/>
        <family val="2"/>
        <scheme val="minor"/>
      </rPr>
      <t xml:space="preserve"> :
Selon l'activité sélectionnée et le statut du demandeur, un % d'aide et un maximum s'afficheront. Ces taux et maximum sont ceux prévus pour cette activité dans le cadre du PSC.  Ils ne tiennent pas compte de la bonification régionale du taux d'aide pour certains services ou pour certaines clientèles, ni du cumul des aides reçues par les entreprises, qui peuvent impacter le maximum d'aide.  
LE TAUX ET MAXIMUM D'AIDE INDIQUÉS SONT CONDITIONNELS À UNE CONFIRMATION PAR LE RÉSEAU AGRICONSEILS.
Le total des aides financières est déduit du coût total des services qui inclut les honoraires professionnels ainsi que la TPS et TVQ applicables à de tels services.</t>
    </r>
  </si>
  <si>
    <t>Indiquez ici les frais autres que les honoraires professionnels affectés à votre mandat. Ces frais sont exclus du calcul de l'aide financière.</t>
  </si>
  <si>
    <t>Entreprise ABC</t>
  </si>
  <si>
    <t>Huguette Laflamme</t>
  </si>
  <si>
    <t>32, la petite rivière</t>
  </si>
  <si>
    <t>Paris-En-Québec (Qc)</t>
  </si>
  <si>
    <t>a@gigi.com</t>
  </si>
  <si>
    <t>G1Z4Z2</t>
  </si>
  <si>
    <t>Guide d'utilisation - Onglet Contrat</t>
  </si>
  <si>
    <t>Guide d'utilisation - Onglet Publipostage</t>
  </si>
  <si>
    <t xml:space="preserve">Une fois que les deux parties auront signé le CSU et que l'indication "À ENVOYER AU RÉSEAU" apparaît, transmettez-le au réseau Agriconseils. Assurez-vous que l’ensemble des pages du contrat se retrouve dans un seul fichier, permettant ainsi d’assurer l’intégrité du document. 
Afin d’alléger le fichier transmis, merci de ne pas inclure dans le fichier final les feuilles « Mise en garde »,
« Guide d’utilisation » ainsi que « Références et taux ».
</t>
  </si>
  <si>
    <r>
      <t xml:space="preserve">Le contrat de services unique (CSU) est actuellement un outil mis à la disposition des conseillers et conseillères en appui à la préparation de leur contrat de services professionnels avec les entreprises. Son utilisation est donc facultative pour le moment, mais </t>
    </r>
    <r>
      <rPr>
        <b/>
        <sz val="12"/>
        <color theme="1"/>
        <rFont val="Calibri"/>
        <family val="2"/>
        <scheme val="minor"/>
      </rPr>
      <t>deviendra obligatoire au moment de la signature du Programme (dans un futur rapproché)</t>
    </r>
    <r>
      <rPr>
        <sz val="12"/>
        <color theme="1"/>
        <rFont val="Calibri"/>
        <family val="2"/>
        <scheme val="minor"/>
      </rPr>
      <t xml:space="preserve">.  
Le CSU est nécessaire lorsqu'une demande de subvention pour les activités admissibles selon le Guide Administratif et doit être envoyée aux Réseau Agriconseils afin d'obtenir une confirmation d'aide financière. Afin de permettre aux conseillers de n'utiliser qu'un seul contrat de services, le CSU permet d'inscrire les activités non subventionnées. Néanmoins, les conseillers sont aussi autorisés à utiliser le CSU pour inscrire seulement les activités subventionnées et à utiliser un autre type de contrat pour inscrire les activités non subventionnées.
Notez qu'une complétion erronnée du présent contrat n'engage en rien la responsabilité du MAPAQ, des réseaux Agriconseils et de la CSC.
</t>
    </r>
    <r>
      <rPr>
        <b/>
        <sz val="12"/>
        <color theme="1"/>
        <rFont val="Calibri"/>
        <family val="2"/>
        <scheme val="minor"/>
      </rPr>
      <t xml:space="preserve">Attention : 
Ouvrez l'onglet "Contrat" pour remplir le CSU. </t>
    </r>
    <r>
      <rPr>
        <sz val="12"/>
        <color theme="1"/>
        <rFont val="Calibri"/>
        <family val="2"/>
        <scheme val="minor"/>
      </rPr>
      <t xml:space="preserve">Seules les cellules "bleu pâle" sont à compléter </t>
    </r>
    <r>
      <rPr>
        <i/>
        <sz val="12"/>
        <color theme="1"/>
        <rFont val="Calibri"/>
        <family val="2"/>
        <scheme val="minor"/>
      </rPr>
      <t>lorsque nécessaire</t>
    </r>
    <r>
      <rPr>
        <sz val="12"/>
        <color theme="1"/>
        <rFont val="Calibri"/>
        <family val="2"/>
        <scheme val="minor"/>
      </rPr>
      <t xml:space="preserve">. 
Bien que certaines modifications soient permises au contrat, par le Réseau Agriconseils, nous vous rappelons que toutes les sections à remplir obligatoirement font partie du contenu minimal du contrat prévu à
l’annexe 4 du guide administratif.
</t>
    </r>
    <r>
      <rPr>
        <b/>
        <sz val="12"/>
        <color theme="1"/>
        <rFont val="Calibri"/>
        <family val="2"/>
        <scheme val="minor"/>
      </rPr>
      <t>Note</t>
    </r>
    <r>
      <rPr>
        <sz val="12"/>
        <color theme="1"/>
        <rFont val="Calibri"/>
        <family val="2"/>
        <scheme val="minor"/>
      </rPr>
      <t xml:space="preserve"> : Les autres feuilles du fichier sont protégées par un mot de passe.</t>
    </r>
  </si>
  <si>
    <r>
      <rPr>
        <b/>
        <sz val="9"/>
        <color rgb="FF4F81BD"/>
        <rFont val="Calibri"/>
        <family val="2"/>
        <scheme val="minor"/>
      </rPr>
      <t>5. RÉCEPTION ET ACCEPTATION DU TRAVAIL</t>
    </r>
    <r>
      <rPr>
        <b/>
        <sz val="10"/>
        <color rgb="FF4F81BD"/>
        <rFont val="Calibri"/>
        <family val="2"/>
        <scheme val="minor"/>
      </rPr>
      <t xml:space="preserve">
</t>
    </r>
    <r>
      <rPr>
        <sz val="10"/>
        <rFont val="Calibri"/>
        <family val="2"/>
        <scheme val="minor"/>
      </rPr>
      <t xml:space="preserve">Le demandeur ne peut refuser le travail que pour des raisons valables, relatives à la qualité du travail et des attentes qui peuvent raisonnablement découler du présent contrat.
Le demandeur ne peut refuser le travail que sur avis au dispensateur dans les_____ jours de la remise de l’objet du présent contrat. En l’absence d’un tel avis, il est réputé avoir accepté. 
Si la non-conformité du document dépend d’informations inexactes ou incomplètes transmises par le demandeur, les modifications requises seront à la charge de celui-ci. Si la non-conformité du document résulte d’une erreur ou d’une omission du dispensateur, les modifications requises seront à sa charge.
</t>
    </r>
    <r>
      <rPr>
        <b/>
        <sz val="9"/>
        <color rgb="FF4F81BD"/>
        <rFont val="Calibri"/>
        <family val="2"/>
        <scheme val="minor"/>
      </rPr>
      <t xml:space="preserve">
6. CLAUSES DIVERSES
</t>
    </r>
    <r>
      <rPr>
        <sz val="10"/>
        <rFont val="Calibri"/>
        <family val="2"/>
        <scheme val="minor"/>
      </rPr>
      <t>Toute action en justice relative à l’exécution du présent contrat pourra être intentée dans le district judiciaire du lieu de sa signature ou dans le district judiciaire où est située la place d’affaires du dispensateur. Pour l’exécution des présentes, les parties font élection de domicile aux adresses mentionnées au présent contrat. Toute modification ou addition au présent contrat ne sera valide que si elle est faite par écrit et entérinée par les deux parties.</t>
    </r>
  </si>
  <si>
    <t>ESTIMATION DES HONORAIRES PROFESSIONNELS DE TEMPS DE DÉPLACEMENT (FACULTATIF)</t>
  </si>
  <si>
    <t>Estimez-vous des frais de déplacement?:</t>
  </si>
  <si>
    <t>Signature Demandeur :</t>
  </si>
  <si>
    <t>Production visée:</t>
  </si>
  <si>
    <t>Collaboration_interprofessionnelle</t>
  </si>
  <si>
    <r>
      <rPr>
        <sz val="4"/>
        <color theme="1"/>
        <rFont val="Calibri"/>
        <family val="2"/>
        <scheme val="minor"/>
      </rPr>
      <t xml:space="preserve">             </t>
    </r>
    <r>
      <rPr>
        <sz val="9"/>
        <color theme="1"/>
        <rFont val="Calibri"/>
        <family val="2"/>
        <scheme val="minor"/>
      </rPr>
      <t>o  les recommandations écrites;</t>
    </r>
  </si>
  <si>
    <t>o  La ou les feuilles de temps;</t>
  </si>
  <si>
    <t>o  Les factures de l’ensemble des services-conseils réalisés par le dispensateur de services pour l’année vérifiée.</t>
  </si>
  <si>
    <r>
      <t xml:space="preserve">DESCRIPTION ET COÛTS DU OU DES SERVICES </t>
    </r>
    <r>
      <rPr>
        <b/>
        <sz val="16"/>
        <color theme="5" tint="-0.249977111117893"/>
        <rFont val="Calibri"/>
        <family val="2"/>
        <scheme val="minor"/>
      </rPr>
      <t>NON SUBVENTIONNABLES</t>
    </r>
    <r>
      <rPr>
        <b/>
        <sz val="14"/>
        <rFont val="Calibri"/>
        <family val="2"/>
        <scheme val="minor"/>
      </rPr>
      <t xml:space="preserve"> PAR LE PSC (FACULTATIF)</t>
    </r>
  </si>
  <si>
    <t>Montant estimé</t>
  </si>
  <si>
    <t>Nombre estimé de déplacements vers l'entreprise --&gt;</t>
  </si>
  <si>
    <t>Informations supplémentaires (au besoin) --&gt;</t>
  </si>
  <si>
    <r>
      <t xml:space="preserve">7. CLAUSES ADDITIONNELLES APPORTÉES PAR LE DISPENSATEUR
</t>
    </r>
    <r>
      <rPr>
        <sz val="9"/>
        <rFont val="Calibri"/>
        <family val="2"/>
        <scheme val="minor"/>
      </rPr>
      <t>(insertion des clauses propres au dispensateur, au besoin)</t>
    </r>
  </si>
  <si>
    <t>Collez les informations de votre clientèle dans leurs colonnes respectives afin d'utiliser la fonction de publipostage.
Vous n'aurez ensuite qu'à sélectionner l'entreprise dans le menu déroulant qui apparaîtra dans la cellule prévue à cet effet dans l'onglet "Contrat"</t>
  </si>
  <si>
    <t>https://agriconseils.qc.ca/wp-content/uploads/2025/05/Guide_admin_PSC2023-2028_Mai2025v5.pdf#page=16</t>
  </si>
  <si>
    <t>https://agriconseils.qc.ca/wp-content/uploads/2025/05/Guide_admin_PSC2023-2028_Mai2025v5.pdf#page=19</t>
  </si>
  <si>
    <t>https://agriconseils.qc.ca/wp-content/uploads/2025/05/Guide_admin_PSC2023-2028_Mai2025v5.pdf#page=23</t>
  </si>
  <si>
    <t>https://agriconseils.qc.ca/wp-content/uploads/2025/05/Guide_admin_PSC2023-2028_Mai2025v5.pdf#page=24</t>
  </si>
  <si>
    <t>https://agriconseils.qc.ca/wp-content/uploads/2025/05/Guide_admin_PSC2023-2028_Mai2025v5.pdf#page=26</t>
  </si>
  <si>
    <t>https://agriconseils.qc.ca/wp-content/uploads/2025/05/Guide_admin_PSC2023-2028_Mai2025v5.pdf#page=27</t>
  </si>
  <si>
    <t>https://agriconseils.qc.ca/wp-content/uploads/2025/05/Guide_admin_PSC2023-2028_Mai2025v5.pdf#page=28</t>
  </si>
  <si>
    <t>https://agriconseils.qc.ca/wp-content/uploads/2025/05/Guide_admin_PSC2023-2028_Mai2025v5.pdf#page=29</t>
  </si>
  <si>
    <t>https://agriconseils.qc.ca/wp-content/uploads/2025/05/Guide_admin_PSC2023-2028_Mai2025v5.pdf#page=32</t>
  </si>
  <si>
    <t>https://agriconseils.qc.ca/wp-content/uploads/2025/05/Guide_admin_PSC2023-2028_Mai2025v5.pdf#page=34</t>
  </si>
  <si>
    <t>https://agriconseils.qc.ca/wp-content/uploads/2025/05/Guide_admin_PSC2023-2028_Mai2025v5.pdf#page=35</t>
  </si>
  <si>
    <t>https://agriconseils.qc.ca/wp-content/uploads/2025/05/Guide_admin_PSC2023-2028_Mai2025v5.pdf#page=36</t>
  </si>
  <si>
    <t>https://agriconseils.qc.ca/wp-content/uploads/2025/05/Guide_admin_PSC2023-2028_Mai2025v5.pdf#page=37</t>
  </si>
  <si>
    <t>https://agriconseils.qc.ca/wp-content/uploads/2025/05/Guide_admin_PSC2023-2028_Mai2025v5.pdf#page=38</t>
  </si>
  <si>
    <t>https://agriconseils.qc.ca/wp-content/uploads/2025/05/Guide_admin_PSC2023-2028_Mai2025v5.pdf#page=41</t>
  </si>
  <si>
    <t>https://agriconseils.qc.ca/wp-content/uploads/2025/05/Guide_admin_PSC2023-2028_Mai2025v5.pdf#page=42</t>
  </si>
  <si>
    <t>https://agriconseils.qc.ca/wp-content/uploads/2025/05/Guide_admin_PSC2023-2028_Mai2025v5.pdf#page=43</t>
  </si>
  <si>
    <t>https://agriconseils.qc.ca/wp-content/uploads/2025/05/Guide_admin_PSC2023-2028_Mai2025v5.pdf#page=46</t>
  </si>
  <si>
    <t>https://agriconseils.qc.ca/wp-content/uploads/2025/05/Guide_admin_PSC2023-2028_Mai2025v5.pdf#page=44</t>
  </si>
  <si>
    <t>https://agriconseils.qc.ca/wp-content/uploads/2025/05/Guide_admin_PSC2023-2028_Mai2025v5.pdf#page=45</t>
  </si>
  <si>
    <t>https://agriconseils.qc.ca/wp-content/uploads/2025/05/Guide_admin_PSC2023-2028_Mai2025v5.pdf#page=47</t>
  </si>
  <si>
    <t>https://agriconseils.qc.ca/wp-content/uploads/2025/05/Guide_admin_PSC2023-2028_Mai2025v5.pdf#page=48</t>
  </si>
  <si>
    <t>https://agriconseils.qc.ca/wp-content/uploads/2025/05/Guide_admin_PSC2023-2028_Mai2025v5.pdf#page=49</t>
  </si>
  <si>
    <t>https://agriconseils.qc.ca/wp-content/uploads/2025/05/Guide_admin_PSC2023-2028_Mai2025v5.pdf#page=50</t>
  </si>
  <si>
    <t>https://agriconseils.qc.ca/wp-content/uploads/2025/05/Guide_admin_PSC2023-2028_Mai2025v5.pdf#page=53</t>
  </si>
  <si>
    <t>https://agriconseils.qc.ca/wp-content/uploads/2025/05/Guide_admin_PSC2023-2028_Mai2025v5.pdf#page=54</t>
  </si>
  <si>
    <t>https://agriconseils.qc.ca/wp-content/uploads/2025/05/Guide_admin_PSC2023-2028_Mai2025v5.pdf#page=56</t>
  </si>
  <si>
    <t>https://agriconseils.qc.ca/wp-content/uploads/2025/05/Guide_admin_PSC2023-2028_Mai2025v5.pdf#page=57</t>
  </si>
  <si>
    <t>https://agriconseils.qc.ca/wp-content/uploads/2025/05/Guide_admin_PSC2023-2028_Mai2025v5.pdf#page=58</t>
  </si>
  <si>
    <t>https://agriconseils.qc.ca/wp-content/uploads/2025/05/Guide_admin_PSC2023-2028_Mai2025v5.pdf#page=59</t>
  </si>
  <si>
    <t>https://agriconseils.qc.ca/wp-content/uploads/2025/05/Guide_admin_PSC2023-2028_Mai2025v5.pdf#page=61</t>
  </si>
  <si>
    <t>https://agriconseils.qc.ca/wp-content/uploads/2025/05/Guide_admin_PSC2023-2028_Mai2025v5.pdf#page=62</t>
  </si>
  <si>
    <t>https://agriconseils.qc.ca/wp-content/uploads/2025/05/Guide_admin_PSC2023-2028_Mai2025v5.pdf#page=63</t>
  </si>
  <si>
    <t>https://agriconseils.qc.ca/wp-content/uploads/2025/05/Guide_admin_PSC2023-2028_Mai2025v5.pdf#page=64</t>
  </si>
  <si>
    <t>https://agriconseils.qc.ca/wp-content/uploads/2025/05/Guide_admin_PSC2023-2028_Mai2025v5.pdf#page=66</t>
  </si>
  <si>
    <t>https://agriconseils.qc.ca/wp-content/uploads/2025/05/Guide_admin_PSC2023-2028_Mai2025v5.pdf#page=68</t>
  </si>
  <si>
    <t>https://agriconseils.qc.ca/wp-content/uploads/2025/05/Guide_admin_PSC2023-2028_Mai2025v5.pdf#page=69</t>
  </si>
  <si>
    <t>https://agriconseils.qc.ca/wp-content/uploads/2025/05/Guide_admin_PSC2023-2028_Mai2025v5.pdf#page=70</t>
  </si>
  <si>
    <t>https://agriconseils.qc.ca/wp-content/uploads/2025/05/Guide_admin_PSC2023-2028_Mai2025v5.pdf#page=72</t>
  </si>
  <si>
    <t>https://agriconseils.qc.ca/wp-content/uploads/2025/05/Guide_admin_PSC2023-2028_Mai2025v5.pdf#page=73</t>
  </si>
  <si>
    <t>https://agriconseils.qc.ca/wp-content/uploads/2025/05/Guide_admin_PSC2023-2028_Mai2025v5.pdf#page=74</t>
  </si>
  <si>
    <t>https://agriconseils.qc.ca/wp-content/uploads/2025/05/Guide_admin_PSC2023-2028_Mai2025v5.pdf#page=76</t>
  </si>
  <si>
    <t xml:space="preserve">La complétion de cette section est facultative.
Pour chacun des services inscrits, il est possible, au dessous, d'y ajouter une description supplémentaire.
À la section honoraires, inscrire le nombre d'heures ainsi que le taux horaire ($/h) permettront au(x) montant(s) respectif(s) de s'ajouter au sous-total du CSU.
</t>
  </si>
  <si>
    <r>
      <t xml:space="preserve">Vous devez indiquer la </t>
    </r>
    <r>
      <rPr>
        <i/>
        <sz val="11"/>
        <color theme="5" tint="-0.249977111117893"/>
        <rFont val="Calibri"/>
        <family val="2"/>
        <scheme val="minor"/>
      </rPr>
      <t>production principale</t>
    </r>
    <r>
      <rPr>
        <sz val="11"/>
        <color theme="1"/>
        <rFont val="Calibri"/>
        <family val="2"/>
        <scheme val="minor"/>
      </rPr>
      <t xml:space="preserve"> visée par le mandat.  Les </t>
    </r>
    <r>
      <rPr>
        <i/>
        <sz val="11"/>
        <color theme="5" tint="-0.249977111117893"/>
        <rFont val="Calibri"/>
        <family val="2"/>
        <scheme val="minor"/>
      </rPr>
      <t>dates de début et de fin</t>
    </r>
    <r>
      <rPr>
        <sz val="11"/>
        <color theme="1"/>
        <rFont val="Calibri"/>
        <family val="2"/>
        <scheme val="minor"/>
      </rPr>
      <t xml:space="preserve"> du mandat servent à la fois à l'entreprise et au réseau Agriconseils à établir une perspective quant au délai de réalisation du mandat. Ayez le soucis d'indiquer une période de réalisation en réelle adéquation avec les activités qui seront réalisées sur l'entreprise.
La </t>
    </r>
    <r>
      <rPr>
        <i/>
        <sz val="11"/>
        <color theme="5" tint="-0.249977111117893"/>
        <rFont val="Calibri"/>
        <family val="2"/>
        <scheme val="minor"/>
      </rPr>
      <t>description du mandat et contexte de réalisation</t>
    </r>
    <r>
      <rPr>
        <sz val="11"/>
        <color theme="1"/>
        <rFont val="Calibri"/>
        <family val="2"/>
        <scheme val="minor"/>
      </rPr>
      <t xml:space="preserve"> doit s'adapter à l'entreprise et contribuer à préciser les attentes et engagements respectifs des signataires. Il permet aussi au réseau Agriconseils de faire le lien avec les activités subventionnées dans le cadre du PSC et de partager une lecture commune de la situation dans laquelle vous réaliserez votre mandat. Il détermine les enjeux et les besoins de l'entreprise et clarifie la portée du contrat facilitant ainsi le traitement de la confirmation d'aide financière par le réseau Agriconseils.
Note: Pour que le CSU soit admissible, la </t>
    </r>
    <r>
      <rPr>
        <i/>
        <sz val="11"/>
        <color theme="5" tint="-0.249977111117893"/>
        <rFont val="Calibri"/>
        <family val="2"/>
        <scheme val="minor"/>
      </rPr>
      <t>description du mandat et contexte de réalisation</t>
    </r>
    <r>
      <rPr>
        <sz val="11"/>
        <color theme="1"/>
        <rFont val="Calibri"/>
        <family val="2"/>
        <scheme val="minor"/>
      </rPr>
      <t xml:space="preserve"> doit contenir un minimum de 200 caractères.</t>
    </r>
  </si>
  <si>
    <t>Version: 2025-06.1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</si>
</sst>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 * #,##0.00_)\ &quot;$&quot;_ ;_ * \(#,##0.00\)\ &quot;$&quot;_ ;_ * &quot;-&quot;??_)\ &quot;$&quot;_ ;_ @_ "/>
    <numFmt numFmtId="164" formatCode="_ * #,##0_)\ &quot;$&quot;_ ;_ * \(#,##0\)\ &quot;$&quot;_ ;_ * &quot;-&quot;??_)\ &quot;$&quot;_ ;_ @_ "/>
    <numFmt numFmtId="165" formatCode="#&quot; &quot;%"/>
    <numFmt numFmtId="166" formatCode="\(###\)\ ###\-####"/>
    <numFmt numFmtId="167" formatCode="###,###,###"/>
    <numFmt numFmtId="168" formatCode="#,##0.00\ &quot;$&quot;;[Red]\-#,##0.00;&quot;-    $&quot;"/>
    <numFmt numFmtId="169" formatCode="#,##0\ &quot;$&quot;"/>
  </numFmts>
  <fonts count="50"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b/>
      <sz val="10"/>
      <color rgb="FF4F81BD"/>
      <name val="Calibri"/>
      <family val="2"/>
      <scheme val="minor"/>
    </font>
    <font>
      <b/>
      <sz val="10"/>
      <color theme="1"/>
      <name val="Calibri"/>
      <family val="2"/>
      <scheme val="minor"/>
    </font>
    <font>
      <b/>
      <sz val="11"/>
      <color rgb="FF1F497D"/>
      <name val="Calibri"/>
      <family val="2"/>
      <scheme val="minor"/>
    </font>
    <font>
      <sz val="8"/>
      <color theme="1"/>
      <name val="Calibri"/>
      <family val="2"/>
      <scheme val="minor"/>
    </font>
    <font>
      <b/>
      <sz val="10"/>
      <color rgb="FF1F497D"/>
      <name val="Calibri"/>
      <family val="2"/>
      <scheme val="minor"/>
    </font>
    <font>
      <b/>
      <sz val="14"/>
      <color theme="1"/>
      <name val="Calibri"/>
      <family val="2"/>
      <scheme val="minor"/>
    </font>
    <font>
      <sz val="9"/>
      <color theme="1"/>
      <name val="Calibri"/>
      <family val="2"/>
      <scheme val="minor"/>
    </font>
    <font>
      <sz val="12"/>
      <color theme="1"/>
      <name val="Calibri"/>
      <family val="2"/>
      <scheme val="minor"/>
    </font>
    <font>
      <sz val="10"/>
      <name val="Arial"/>
      <family val="2"/>
    </font>
    <font>
      <b/>
      <sz val="9"/>
      <color theme="1"/>
      <name val="Calibri"/>
      <family val="2"/>
      <scheme val="minor"/>
    </font>
    <font>
      <b/>
      <vertAlign val="superscript"/>
      <sz val="10"/>
      <color theme="1"/>
      <name val="Calibri"/>
      <family val="2"/>
      <scheme val="minor"/>
    </font>
    <font>
      <b/>
      <sz val="12"/>
      <color theme="1"/>
      <name val="Calibri"/>
      <family val="2"/>
      <scheme val="minor"/>
    </font>
    <font>
      <i/>
      <sz val="11"/>
      <color theme="5" tint="-0.249977111117893"/>
      <name val="Calibri"/>
      <family val="2"/>
      <scheme val="minor"/>
    </font>
    <font>
      <b/>
      <sz val="18"/>
      <color rgb="FFFF0000"/>
      <name val="Calibri"/>
      <family val="2"/>
      <scheme val="minor"/>
    </font>
    <font>
      <b/>
      <sz val="10"/>
      <name val="Calibri"/>
      <family val="2"/>
      <scheme val="minor"/>
    </font>
    <font>
      <sz val="10"/>
      <name val="Calibri"/>
      <family val="2"/>
      <scheme val="minor"/>
    </font>
    <font>
      <b/>
      <sz val="10"/>
      <color theme="4"/>
      <name val="Calibri"/>
      <family val="2"/>
      <scheme val="minor"/>
    </font>
    <font>
      <b/>
      <sz val="14"/>
      <color rgb="FF1F497D"/>
      <name val="Calibri"/>
      <family val="2"/>
      <scheme val="minor"/>
    </font>
    <font>
      <sz val="8"/>
      <name val="Calibri"/>
      <family val="2"/>
      <scheme val="minor"/>
    </font>
    <font>
      <b/>
      <sz val="9"/>
      <color rgb="FF4F81BD"/>
      <name val="Calibri"/>
      <family val="2"/>
      <scheme val="minor"/>
    </font>
    <font>
      <sz val="8.5"/>
      <color theme="1"/>
      <name val="Calibri"/>
      <family val="2"/>
      <scheme val="minor"/>
    </font>
    <font>
      <sz val="16"/>
      <name val="Wingdings 2"/>
      <family val="1"/>
      <charset val="2"/>
    </font>
    <font>
      <i/>
      <sz val="10"/>
      <color theme="1"/>
      <name val="Calibri"/>
      <family val="2"/>
      <scheme val="minor"/>
    </font>
    <font>
      <u/>
      <sz val="11"/>
      <color theme="10"/>
      <name val="Calibri"/>
      <family val="2"/>
      <scheme val="minor"/>
    </font>
    <font>
      <u/>
      <sz val="11"/>
      <color theme="10"/>
      <name val="Webdings"/>
      <family val="1"/>
      <charset val="2"/>
    </font>
    <font>
      <i/>
      <sz val="8"/>
      <color theme="1"/>
      <name val="Calibri"/>
      <family val="2"/>
      <scheme val="minor"/>
    </font>
    <font>
      <b/>
      <sz val="12"/>
      <color rgb="FF1F497D"/>
      <name val="Calibri"/>
      <family val="2"/>
      <scheme val="minor"/>
    </font>
    <font>
      <b/>
      <sz val="11"/>
      <color theme="4" tint="-0.249977111117893"/>
      <name val="Calibri"/>
      <family val="2"/>
      <scheme val="minor"/>
    </font>
    <font>
      <b/>
      <sz val="9"/>
      <color rgb="FF1F497D"/>
      <name val="Calibri"/>
      <family val="2"/>
      <scheme val="minor"/>
    </font>
    <font>
      <b/>
      <sz val="9"/>
      <color theme="4"/>
      <name val="Calibri"/>
      <family val="2"/>
      <scheme val="minor"/>
    </font>
    <font>
      <b/>
      <sz val="10"/>
      <color theme="0"/>
      <name val="Calibri"/>
      <family val="2"/>
      <scheme val="minor"/>
    </font>
    <font>
      <b/>
      <sz val="9"/>
      <color theme="0"/>
      <name val="Calibri"/>
      <family val="2"/>
      <scheme val="minor"/>
    </font>
    <font>
      <b/>
      <sz val="22"/>
      <color rgb="FF1F497D"/>
      <name val="Calibri"/>
      <family val="2"/>
      <scheme val="minor"/>
    </font>
    <font>
      <b/>
      <sz val="14"/>
      <name val="Calibri"/>
      <family val="2"/>
      <scheme val="minor"/>
    </font>
    <font>
      <b/>
      <sz val="10"/>
      <color theme="8" tint="-0.249977111117893"/>
      <name val="Calibri"/>
      <family val="2"/>
      <scheme val="minor"/>
    </font>
    <font>
      <i/>
      <sz val="12"/>
      <color theme="1"/>
      <name val="Calibri"/>
      <family val="2"/>
      <scheme val="minor"/>
    </font>
    <font>
      <i/>
      <sz val="11"/>
      <color theme="1"/>
      <name val="Calibri"/>
      <family val="2"/>
      <scheme val="minor"/>
    </font>
    <font>
      <sz val="9"/>
      <name val="Calibri"/>
      <family val="2"/>
      <scheme val="minor"/>
    </font>
    <font>
      <u/>
      <sz val="11"/>
      <color theme="1"/>
      <name val="Calibri"/>
      <family val="2"/>
      <scheme val="minor"/>
    </font>
    <font>
      <i/>
      <sz val="9"/>
      <color theme="1"/>
      <name val="Calibri"/>
      <family val="2"/>
      <scheme val="minor"/>
    </font>
    <font>
      <sz val="4"/>
      <color theme="1"/>
      <name val="Calibri"/>
      <family val="2"/>
      <scheme val="minor"/>
    </font>
    <font>
      <sz val="10"/>
      <name val="Calibri"/>
      <family val="2"/>
    </font>
    <font>
      <b/>
      <sz val="16"/>
      <color theme="5" tint="-0.249977111117893"/>
      <name val="Calibri"/>
      <family val="2"/>
      <scheme val="minor"/>
    </font>
    <font>
      <b/>
      <sz val="8"/>
      <color theme="1"/>
      <name val="Calibri"/>
      <family val="2"/>
      <scheme val="minor"/>
    </font>
    <font>
      <b/>
      <sz val="7"/>
      <name val="Calibri"/>
      <family val="2"/>
      <scheme val="minor"/>
    </font>
    <font>
      <sz val="14"/>
      <name val="Calibri"/>
      <family val="2"/>
      <scheme val="minor"/>
    </font>
  </fonts>
  <fills count="15">
    <fill>
      <patternFill patternType="none"/>
    </fill>
    <fill>
      <patternFill patternType="gray125"/>
    </fill>
    <fill>
      <patternFill patternType="solid">
        <fgColor rgb="FFF2F2F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0"/>
        <bgColor indexed="64"/>
      </patternFill>
    </fill>
    <fill>
      <patternFill patternType="solid">
        <fgColor rgb="FF92D050"/>
        <bgColor indexed="64"/>
      </patternFill>
    </fill>
    <fill>
      <patternFill patternType="solid">
        <fgColor theme="4" tint="0.39997558519241921"/>
        <bgColor indexed="64"/>
      </patternFill>
    </fill>
    <fill>
      <patternFill patternType="solid">
        <fgColor theme="5" tint="0.59999389629810485"/>
        <bgColor indexed="64"/>
      </patternFill>
    </fill>
    <fill>
      <patternFill patternType="solid">
        <fgColor rgb="FFFFFF00"/>
        <bgColor indexed="64"/>
      </patternFill>
    </fill>
    <fill>
      <patternFill patternType="solid">
        <fgColor theme="4" tint="0.59999389629810485"/>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1"/>
        <bgColor indexed="64"/>
      </patternFill>
    </fill>
    <fill>
      <patternFill patternType="solid">
        <fgColor theme="5" tint="0.79998168889431442"/>
        <bgColor indexed="64"/>
      </patternFill>
    </fill>
  </fills>
  <borders count="112">
    <border>
      <left/>
      <right/>
      <top/>
      <bottom/>
      <diagonal/>
    </border>
    <border>
      <left style="thick">
        <color rgb="FF000000"/>
      </left>
      <right/>
      <top/>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right/>
      <top/>
      <bottom style="thin">
        <color auto="1"/>
      </bottom>
      <diagonal/>
    </border>
    <border>
      <left style="thin">
        <color rgb="FF000000"/>
      </left>
      <right/>
      <top/>
      <bottom/>
      <diagonal/>
    </border>
    <border>
      <left style="thick">
        <color rgb="FF000000"/>
      </left>
      <right/>
      <top/>
      <bottom style="medium">
        <color rgb="FF000000"/>
      </bottom>
      <diagonal/>
    </border>
    <border>
      <left style="thin">
        <color rgb="FF000000"/>
      </left>
      <right style="thin">
        <color rgb="FF000000"/>
      </right>
      <top/>
      <bottom style="thin">
        <color indexed="64"/>
      </bottom>
      <diagonal/>
    </border>
    <border>
      <left style="thin">
        <color rgb="FF000000"/>
      </left>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rgb="FF000000"/>
      </left>
      <right/>
      <top style="medium">
        <color indexed="64"/>
      </top>
      <bottom style="medium">
        <color indexed="64"/>
      </bottom>
      <diagonal/>
    </border>
    <border>
      <left style="thick">
        <color rgb="FF000000"/>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bottom style="medium">
        <color indexed="64"/>
      </bottom>
      <diagonal/>
    </border>
    <border>
      <left style="thin">
        <color rgb="FF000000"/>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diagonal/>
    </border>
    <border>
      <left style="medium">
        <color indexed="64"/>
      </left>
      <right style="thin">
        <color rgb="FF000000"/>
      </right>
      <top/>
      <bottom style="thin">
        <color rgb="FF000000"/>
      </bottom>
      <diagonal/>
    </border>
    <border>
      <left style="medium">
        <color indexed="64"/>
      </left>
      <right style="thin">
        <color rgb="FF000000"/>
      </right>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indexed="64"/>
      </right>
      <top style="medium">
        <color indexed="64"/>
      </top>
      <bottom style="thin">
        <color indexed="64"/>
      </bottom>
      <diagonal/>
    </border>
    <border>
      <left style="medium">
        <color indexed="64"/>
      </left>
      <right style="thin">
        <color rgb="FF000000"/>
      </right>
      <top/>
      <bottom/>
      <diagonal/>
    </border>
    <border>
      <left style="thin">
        <color rgb="FF000000"/>
      </left>
      <right style="thin">
        <color rgb="FF000000"/>
      </right>
      <top/>
      <bottom/>
      <diagonal/>
    </border>
    <border>
      <left style="thin">
        <color rgb="FF000000"/>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rgb="FF000000"/>
      </right>
      <top style="medium">
        <color indexed="64"/>
      </top>
      <bottom style="thin">
        <color rgb="FF000000"/>
      </bottom>
      <diagonal/>
    </border>
    <border>
      <left style="medium">
        <color indexed="64"/>
      </left>
      <right/>
      <top style="thin">
        <color rgb="FF000000"/>
      </top>
      <bottom style="thin">
        <color rgb="FF000000"/>
      </bottom>
      <diagonal/>
    </border>
    <border>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ck">
        <color rgb="FF000000"/>
      </left>
      <right/>
      <top style="medium">
        <color indexed="64"/>
      </top>
      <bottom style="thin">
        <color indexed="64"/>
      </bottom>
      <diagonal/>
    </border>
    <border>
      <left style="thick">
        <color rgb="FF000000"/>
      </left>
      <right style="medium">
        <color indexed="64"/>
      </right>
      <top style="medium">
        <color indexed="64"/>
      </top>
      <bottom style="thin">
        <color indexed="64"/>
      </bottom>
      <diagonal/>
    </border>
    <border>
      <left style="thin">
        <color rgb="FF000000"/>
      </left>
      <right style="thin">
        <color rgb="FF000000"/>
      </right>
      <top/>
      <bottom style="medium">
        <color indexed="64"/>
      </bottom>
      <diagonal/>
    </border>
    <border>
      <left style="thin">
        <color rgb="FF000000"/>
      </left>
      <right/>
      <top/>
      <bottom style="medium">
        <color indexed="64"/>
      </bottom>
      <diagonal/>
    </border>
    <border>
      <left/>
      <right style="thin">
        <color rgb="FF000000"/>
      </right>
      <top/>
      <bottom style="medium">
        <color indexed="64"/>
      </bottom>
      <diagonal/>
    </border>
    <border>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diagonal/>
    </border>
    <border>
      <left style="medium">
        <color indexed="64"/>
      </left>
      <right/>
      <top style="thin">
        <color indexed="64"/>
      </top>
      <bottom style="thin">
        <color indexed="64"/>
      </bottom>
      <diagonal/>
    </border>
    <border>
      <left/>
      <right/>
      <top style="medium">
        <color indexed="64"/>
      </top>
      <bottom style="thin">
        <color indexed="64"/>
      </bottom>
      <diagonal/>
    </border>
    <border>
      <left style="thin">
        <color rgb="FF000000"/>
      </left>
      <right style="medium">
        <color indexed="64"/>
      </right>
      <top style="medium">
        <color indexed="64"/>
      </top>
      <bottom style="medium">
        <color indexed="64"/>
      </bottom>
      <diagonal/>
    </border>
    <border>
      <left style="thick">
        <color rgb="FF000000"/>
      </left>
      <right/>
      <top style="medium">
        <color indexed="64"/>
      </top>
      <bottom/>
      <diagonal/>
    </border>
    <border>
      <left style="thick">
        <color rgb="FF000000"/>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rgb="FF000000"/>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ck">
        <color rgb="FF000000"/>
      </left>
      <right style="medium">
        <color indexed="64"/>
      </right>
      <top/>
      <bottom/>
      <diagonal/>
    </border>
    <border>
      <left style="thick">
        <color rgb="FF000000"/>
      </left>
      <right/>
      <top/>
      <bottom style="medium">
        <color indexed="64"/>
      </bottom>
      <diagonal/>
    </border>
    <border>
      <left style="thick">
        <color rgb="FF000000"/>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medium">
        <color indexed="64"/>
      </left>
      <right/>
      <top/>
      <bottom style="medium">
        <color rgb="FF000000"/>
      </bottom>
      <diagonal/>
    </border>
    <border>
      <left style="thick">
        <color rgb="FF000000"/>
      </left>
      <right style="medium">
        <color indexed="64"/>
      </right>
      <top/>
      <bottom style="medium">
        <color rgb="FF000000"/>
      </bottom>
      <diagonal/>
    </border>
    <border>
      <left style="medium">
        <color indexed="64"/>
      </left>
      <right style="thin">
        <color rgb="FF000000"/>
      </right>
      <top/>
      <bottom style="thin">
        <color indexed="64"/>
      </bottom>
      <diagonal/>
    </border>
    <border>
      <left style="thin">
        <color rgb="FF000000"/>
      </left>
      <right style="medium">
        <color indexed="64"/>
      </right>
      <top/>
      <bottom style="thin">
        <color indexed="64"/>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0" fontId="12" fillId="0" borderId="0"/>
    <xf numFmtId="0" fontId="27" fillId="0" borderId="0" applyNumberFormat="0" applyFill="0" applyBorder="0" applyAlignment="0" applyProtection="0"/>
  </cellStyleXfs>
  <cellXfs count="367">
    <xf numFmtId="0" fontId="0" fillId="0" borderId="0" xfId="0"/>
    <xf numFmtId="164" fontId="0" fillId="0" borderId="0" xfId="1" applyNumberFormat="1" applyFont="1"/>
    <xf numFmtId="9" fontId="0" fillId="0" borderId="0" xfId="2" applyFont="1"/>
    <xf numFmtId="165" fontId="0" fillId="0" borderId="0" xfId="1" applyNumberFormat="1" applyFont="1"/>
    <xf numFmtId="0" fontId="0" fillId="0" borderId="0" xfId="0" applyAlignment="1">
      <alignment vertical="center" wrapText="1"/>
    </xf>
    <xf numFmtId="0" fontId="0" fillId="6" borderId="0" xfId="0" applyFill="1" applyAlignment="1">
      <alignment vertical="center" wrapText="1"/>
    </xf>
    <xf numFmtId="0" fontId="0" fillId="7" borderId="0" xfId="0" applyFill="1" applyAlignment="1">
      <alignment vertical="center" wrapText="1"/>
    </xf>
    <xf numFmtId="0" fontId="0" fillId="8" borderId="0" xfId="0" applyFill="1" applyAlignment="1">
      <alignment vertical="center" wrapText="1"/>
    </xf>
    <xf numFmtId="0" fontId="0" fillId="0" borderId="0" xfId="0" applyAlignment="1">
      <alignment horizontal="left"/>
    </xf>
    <xf numFmtId="9" fontId="2" fillId="3" borderId="0" xfId="2" applyFont="1" applyFill="1" applyAlignment="1">
      <alignment horizontal="center" vertical="center"/>
    </xf>
    <xf numFmtId="164" fontId="2" fillId="3" borderId="0" xfId="1" applyNumberFormat="1" applyFont="1" applyFill="1" applyAlignment="1">
      <alignment horizontal="center" vertical="center"/>
    </xf>
    <xf numFmtId="0" fontId="0" fillId="12" borderId="0" xfId="0" applyFill="1"/>
    <xf numFmtId="0" fontId="2" fillId="12" borderId="0" xfId="0" applyFont="1" applyFill="1" applyAlignment="1">
      <alignment horizontal="center" vertical="center"/>
    </xf>
    <xf numFmtId="0" fontId="2" fillId="3" borderId="0" xfId="0" applyFont="1" applyFill="1" applyAlignment="1">
      <alignment horizontal="center" vertical="center" wrapText="1"/>
    </xf>
    <xf numFmtId="0" fontId="0" fillId="11" borderId="0" xfId="0" applyFill="1" applyAlignment="1">
      <alignment vertical="center" wrapText="1"/>
    </xf>
    <xf numFmtId="0" fontId="27" fillId="6" borderId="0" xfId="4" applyFill="1" applyAlignment="1">
      <alignment vertical="center" wrapText="1"/>
    </xf>
    <xf numFmtId="0" fontId="0" fillId="6" borderId="0" xfId="0" applyFill="1"/>
    <xf numFmtId="0" fontId="27" fillId="6" borderId="0" xfId="4" applyFill="1"/>
    <xf numFmtId="0" fontId="5" fillId="4" borderId="13" xfId="0" applyFont="1" applyFill="1" applyBorder="1" applyAlignment="1" applyProtection="1">
      <alignment horizontal="center" vertical="center" wrapText="1"/>
      <protection locked="0"/>
    </xf>
    <xf numFmtId="0" fontId="27" fillId="8" borderId="0" xfId="4" applyFill="1" applyAlignment="1">
      <alignment vertical="center" wrapText="1"/>
    </xf>
    <xf numFmtId="0" fontId="27" fillId="7" borderId="0" xfId="4" applyFill="1" applyAlignment="1">
      <alignment vertical="center" wrapText="1"/>
    </xf>
    <xf numFmtId="0" fontId="27" fillId="11" borderId="0" xfId="4" applyFill="1" applyAlignment="1">
      <alignment vertical="center" wrapText="1"/>
    </xf>
    <xf numFmtId="14" fontId="3" fillId="4" borderId="36" xfId="0" applyNumberFormat="1" applyFont="1" applyFill="1" applyBorder="1" applyAlignment="1" applyProtection="1">
      <alignment horizontal="center" vertical="top" wrapText="1"/>
      <protection locked="0"/>
    </xf>
    <xf numFmtId="0" fontId="19" fillId="4" borderId="34" xfId="0" applyFont="1" applyFill="1" applyBorder="1" applyAlignment="1" applyProtection="1">
      <alignment vertical="center" wrapText="1"/>
      <protection locked="0"/>
    </xf>
    <xf numFmtId="0" fontId="3" fillId="4" borderId="0" xfId="0" applyFont="1" applyFill="1" applyAlignment="1" applyProtection="1">
      <alignment horizontal="left" vertical="center" wrapText="1" readingOrder="1"/>
      <protection locked="0"/>
    </xf>
    <xf numFmtId="10" fontId="3" fillId="4" borderId="7" xfId="0" applyNumberFormat="1" applyFont="1" applyFill="1" applyBorder="1" applyAlignment="1" applyProtection="1">
      <alignment horizontal="right" vertical="center" wrapText="1" readingOrder="1"/>
      <protection locked="0"/>
    </xf>
    <xf numFmtId="14" fontId="3" fillId="4" borderId="34" xfId="0" applyNumberFormat="1" applyFont="1" applyFill="1" applyBorder="1" applyAlignment="1" applyProtection="1">
      <alignment horizontal="center" vertical="top" wrapText="1"/>
      <protection locked="0"/>
    </xf>
    <xf numFmtId="0" fontId="27" fillId="0" borderId="0" xfId="4"/>
    <xf numFmtId="0" fontId="22" fillId="4" borderId="24" xfId="0" applyFont="1" applyFill="1" applyBorder="1" applyAlignment="1" applyProtection="1">
      <alignment vertical="center" wrapText="1"/>
      <protection locked="0"/>
    </xf>
    <xf numFmtId="169" fontId="0" fillId="0" borderId="0" xfId="1" applyNumberFormat="1" applyFont="1"/>
    <xf numFmtId="0" fontId="0" fillId="0" borderId="0" xfId="0" applyProtection="1">
      <protection locked="0"/>
    </xf>
    <xf numFmtId="0" fontId="27" fillId="0" borderId="0" xfId="4" applyProtection="1">
      <protection locked="0"/>
    </xf>
    <xf numFmtId="0" fontId="34" fillId="13" borderId="0" xfId="0" applyFont="1" applyFill="1" applyAlignment="1">
      <alignment vertical="center" wrapText="1"/>
    </xf>
    <xf numFmtId="0" fontId="35" fillId="13" borderId="0" xfId="0" applyFont="1" applyFill="1" applyAlignment="1">
      <alignment vertical="center" wrapText="1"/>
    </xf>
    <xf numFmtId="0" fontId="34" fillId="13" borderId="0" xfId="0" applyFont="1" applyFill="1" applyAlignment="1">
      <alignment horizontal="left" vertical="center" wrapText="1"/>
    </xf>
    <xf numFmtId="44" fontId="0" fillId="0" borderId="0" xfId="1" applyFont="1" applyProtection="1"/>
    <xf numFmtId="44" fontId="0" fillId="0" borderId="0" xfId="1" applyFont="1" applyBorder="1" applyProtection="1"/>
    <xf numFmtId="40" fontId="3" fillId="5" borderId="0" xfId="1" applyNumberFormat="1" applyFont="1" applyFill="1" applyBorder="1" applyAlignment="1" applyProtection="1">
      <alignment horizontal="center" vertical="center"/>
    </xf>
    <xf numFmtId="9" fontId="3" fillId="5" borderId="0" xfId="2" applyFont="1" applyFill="1" applyBorder="1" applyAlignment="1" applyProtection="1">
      <alignment horizontal="center" vertical="center" wrapText="1"/>
    </xf>
    <xf numFmtId="44" fontId="31" fillId="5" borderId="0" xfId="1" applyFont="1" applyFill="1" applyBorder="1" applyAlignment="1" applyProtection="1">
      <alignment horizontal="center" vertical="center"/>
    </xf>
    <xf numFmtId="44" fontId="3" fillId="0" borderId="44" xfId="1" applyFont="1" applyBorder="1" applyProtection="1"/>
    <xf numFmtId="44" fontId="10" fillId="0" borderId="0" xfId="1" applyFont="1" applyProtection="1"/>
    <xf numFmtId="44" fontId="0" fillId="0" borderId="0" xfId="1" applyFont="1" applyFill="1" applyProtection="1"/>
    <xf numFmtId="44" fontId="10" fillId="0" borderId="0" xfId="1" applyFont="1" applyFill="1" applyProtection="1"/>
    <xf numFmtId="44" fontId="10" fillId="0" borderId="0" xfId="1" applyFont="1" applyAlignment="1" applyProtection="1">
      <alignment horizontal="left" vertical="center"/>
    </xf>
    <xf numFmtId="2" fontId="19" fillId="4" borderId="23" xfId="0" applyNumberFormat="1" applyFont="1" applyFill="1" applyBorder="1" applyAlignment="1" applyProtection="1">
      <alignment horizontal="center" vertical="center" wrapText="1"/>
      <protection locked="0"/>
    </xf>
    <xf numFmtId="0" fontId="49" fillId="4" borderId="96" xfId="0" applyFont="1" applyFill="1" applyBorder="1" applyAlignment="1" applyProtection="1">
      <alignment horizontal="center" vertical="center" wrapText="1"/>
      <protection locked="0"/>
    </xf>
    <xf numFmtId="0" fontId="32" fillId="2" borderId="17" xfId="0" applyFont="1" applyFill="1" applyBorder="1" applyAlignment="1">
      <alignment wrapText="1"/>
    </xf>
    <xf numFmtId="0" fontId="30" fillId="2" borderId="17" xfId="0" applyFont="1" applyFill="1" applyBorder="1" applyAlignment="1">
      <alignment horizontal="right" vertical="center" wrapText="1"/>
    </xf>
    <xf numFmtId="0" fontId="0" fillId="0" borderId="0" xfId="0" applyAlignment="1">
      <alignment vertical="top"/>
    </xf>
    <xf numFmtId="0" fontId="25" fillId="5" borderId="34" xfId="0" applyFont="1" applyFill="1" applyBorder="1" applyAlignment="1">
      <alignment horizontal="center" vertical="center" wrapText="1"/>
    </xf>
    <xf numFmtId="0" fontId="25" fillId="5" borderId="35" xfId="0" applyFont="1" applyFill="1" applyBorder="1" applyAlignment="1">
      <alignment horizontal="center" vertical="center" wrapText="1"/>
    </xf>
    <xf numFmtId="0" fontId="5" fillId="0" borderId="24" xfId="0" applyFont="1" applyBorder="1" applyAlignment="1">
      <alignment horizontal="left" vertical="center" wrapText="1"/>
    </xf>
    <xf numFmtId="0" fontId="25" fillId="5" borderId="24" xfId="0" applyFont="1" applyFill="1" applyBorder="1" applyAlignment="1">
      <alignment horizontal="center" vertical="center" wrapText="1"/>
    </xf>
    <xf numFmtId="0" fontId="25" fillId="5" borderId="53" xfId="0" applyFont="1" applyFill="1" applyBorder="1" applyAlignment="1">
      <alignment horizontal="center" vertical="center" wrapText="1"/>
    </xf>
    <xf numFmtId="0" fontId="5" fillId="0" borderId="24" xfId="0" applyFont="1" applyBorder="1" applyAlignment="1">
      <alignment vertical="center" wrapText="1"/>
    </xf>
    <xf numFmtId="0" fontId="5" fillId="0" borderId="36" xfId="0" applyFont="1" applyBorder="1" applyAlignment="1">
      <alignment horizontal="left" vertical="center" wrapText="1"/>
    </xf>
    <xf numFmtId="0" fontId="25" fillId="5" borderId="36" xfId="0" applyFont="1" applyFill="1" applyBorder="1" applyAlignment="1">
      <alignment horizontal="center" vertical="center" wrapText="1"/>
    </xf>
    <xf numFmtId="0" fontId="25" fillId="5" borderId="37" xfId="0" applyFont="1" applyFill="1" applyBorder="1" applyAlignment="1">
      <alignment horizontal="center" vertical="center" wrapText="1"/>
    </xf>
    <xf numFmtId="0" fontId="5" fillId="0" borderId="36" xfId="0" applyFont="1" applyBorder="1" applyAlignment="1">
      <alignment vertical="center" wrapText="1"/>
    </xf>
    <xf numFmtId="0" fontId="4" fillId="0" borderId="0" xfId="0" applyFont="1" applyAlignment="1">
      <alignment horizontal="left" vertical="center" wrapText="1"/>
    </xf>
    <xf numFmtId="0" fontId="3" fillId="0" borderId="0" xfId="0" applyFont="1" applyAlignment="1">
      <alignment vertical="center" wrapText="1"/>
    </xf>
    <xf numFmtId="0" fontId="0" fillId="0" borderId="0" xfId="0" applyAlignment="1">
      <alignment wrapText="1"/>
    </xf>
    <xf numFmtId="0" fontId="25" fillId="5" borderId="13" xfId="0" applyFont="1" applyFill="1" applyBorder="1" applyAlignment="1">
      <alignment horizontal="center" vertical="center" wrapText="1"/>
    </xf>
    <xf numFmtId="0" fontId="25" fillId="5" borderId="78" xfId="0" applyFont="1" applyFill="1" applyBorder="1" applyAlignment="1">
      <alignment horizontal="center" vertical="center" wrapText="1"/>
    </xf>
    <xf numFmtId="0" fontId="5" fillId="14" borderId="25" xfId="0" applyFont="1" applyFill="1" applyBorder="1" applyAlignment="1">
      <alignment horizontal="center"/>
    </xf>
    <xf numFmtId="0" fontId="5" fillId="14" borderId="87" xfId="0" applyFont="1" applyFill="1" applyBorder="1" applyAlignment="1">
      <alignment horizontal="center"/>
    </xf>
    <xf numFmtId="0" fontId="29" fillId="14" borderId="55" xfId="0" applyFont="1" applyFill="1" applyBorder="1" applyAlignment="1">
      <alignment vertical="center"/>
    </xf>
    <xf numFmtId="0" fontId="5" fillId="0" borderId="97" xfId="0" applyFont="1" applyBorder="1" applyAlignment="1">
      <alignment horizontal="center"/>
    </xf>
    <xf numFmtId="0" fontId="5" fillId="0" borderId="90" xfId="0" applyFont="1" applyBorder="1" applyAlignment="1">
      <alignment horizontal="center"/>
    </xf>
    <xf numFmtId="0" fontId="47" fillId="5" borderId="76" xfId="0" applyFont="1" applyFill="1" applyBorder="1" applyAlignment="1">
      <alignment horizontal="center"/>
    </xf>
    <xf numFmtId="0" fontId="47" fillId="5" borderId="86" xfId="0" applyFont="1" applyFill="1" applyBorder="1" applyAlignment="1">
      <alignment horizontal="center"/>
    </xf>
    <xf numFmtId="168" fontId="3" fillId="5" borderId="95" xfId="0" applyNumberFormat="1" applyFont="1" applyFill="1" applyBorder="1" applyAlignment="1">
      <alignment horizontal="center" vertical="center"/>
    </xf>
    <xf numFmtId="168" fontId="31" fillId="5" borderId="95" xfId="0" applyNumberFormat="1" applyFont="1" applyFill="1" applyBorder="1" applyAlignment="1">
      <alignment horizontal="center" vertical="center"/>
    </xf>
    <xf numFmtId="0" fontId="5" fillId="0" borderId="43" xfId="0" applyFont="1" applyBorder="1" applyAlignment="1">
      <alignment horizontal="center"/>
    </xf>
    <xf numFmtId="0" fontId="5" fillId="0" borderId="3" xfId="0" applyFont="1" applyBorder="1" applyAlignment="1">
      <alignment horizontal="center"/>
    </xf>
    <xf numFmtId="0" fontId="5" fillId="0" borderId="44" xfId="0" applyFont="1" applyBorder="1" applyAlignment="1">
      <alignment horizontal="center" wrapText="1"/>
    </xf>
    <xf numFmtId="0" fontId="28" fillId="0" borderId="0" xfId="4" applyFont="1" applyBorder="1" applyAlignment="1" applyProtection="1">
      <alignment horizontal="center" vertical="center"/>
    </xf>
    <xf numFmtId="0" fontId="29" fillId="5" borderId="79" xfId="0" applyFont="1" applyFill="1" applyBorder="1" applyAlignment="1">
      <alignment vertical="center"/>
    </xf>
    <xf numFmtId="0" fontId="29" fillId="5" borderId="21" xfId="0" applyFont="1" applyFill="1" applyBorder="1" applyAlignment="1">
      <alignment vertical="center"/>
    </xf>
    <xf numFmtId="0" fontId="5" fillId="5" borderId="38" xfId="0" applyFont="1" applyFill="1" applyBorder="1" applyAlignment="1">
      <alignment horizontal="center" vertical="center" wrapText="1"/>
    </xf>
    <xf numFmtId="0" fontId="29" fillId="5" borderId="0" xfId="0" applyFont="1" applyFill="1" applyAlignment="1">
      <alignment vertical="center"/>
    </xf>
    <xf numFmtId="0" fontId="29" fillId="5" borderId="0" xfId="0" applyFont="1" applyFill="1" applyAlignment="1">
      <alignment horizontal="left" vertical="center"/>
    </xf>
    <xf numFmtId="0" fontId="25" fillId="5" borderId="0" xfId="0" applyFont="1" applyFill="1" applyAlignment="1">
      <alignment horizontal="center" vertical="center" wrapText="1"/>
    </xf>
    <xf numFmtId="2" fontId="3" fillId="5" borderId="0" xfId="0" applyNumberFormat="1" applyFont="1" applyFill="1" applyAlignment="1">
      <alignment horizontal="center" vertical="center"/>
    </xf>
    <xf numFmtId="168" fontId="3" fillId="5" borderId="0" xfId="0" applyNumberFormat="1" applyFont="1" applyFill="1" applyAlignment="1">
      <alignment horizontal="center" vertical="center"/>
    </xf>
    <xf numFmtId="44" fontId="5" fillId="0" borderId="42" xfId="0" applyNumberFormat="1" applyFont="1" applyBorder="1" applyAlignment="1">
      <alignment horizontal="left"/>
    </xf>
    <xf numFmtId="0" fontId="0" fillId="0" borderId="0" xfId="0" applyAlignment="1">
      <alignment vertical="center"/>
    </xf>
    <xf numFmtId="44" fontId="5" fillId="0" borderId="44" xfId="0" applyNumberFormat="1" applyFont="1" applyBorder="1"/>
    <xf numFmtId="164" fontId="3" fillId="3" borderId="44" xfId="0" applyNumberFormat="1" applyFont="1" applyFill="1" applyBorder="1"/>
    <xf numFmtId="44" fontId="5" fillId="0" borderId="69" xfId="0" applyNumberFormat="1" applyFont="1" applyBorder="1"/>
    <xf numFmtId="0" fontId="3" fillId="0" borderId="0" xfId="0" applyFont="1" applyAlignment="1">
      <alignment vertical="center"/>
    </xf>
    <xf numFmtId="0" fontId="3" fillId="0" borderId="0" xfId="0" applyFont="1" applyAlignment="1">
      <alignment horizontal="left" vertical="center" wrapText="1" readingOrder="1"/>
    </xf>
    <xf numFmtId="0" fontId="0" fillId="0" borderId="39" xfId="0" applyBorder="1" applyAlignment="1">
      <alignment vertical="center"/>
    </xf>
    <xf numFmtId="0" fontId="10" fillId="0" borderId="0" xfId="0" applyFont="1"/>
    <xf numFmtId="0" fontId="0" fillId="9" borderId="0" xfId="0" applyFill="1"/>
    <xf numFmtId="0" fontId="10" fillId="0" borderId="0" xfId="0" applyFont="1" applyAlignment="1">
      <alignment wrapText="1"/>
    </xf>
    <xf numFmtId="0" fontId="10" fillId="9" borderId="0" xfId="0" applyFont="1" applyFill="1"/>
    <xf numFmtId="0" fontId="10" fillId="0" borderId="38" xfId="0" applyFont="1" applyBorder="1" applyAlignment="1">
      <alignment horizontal="left" vertical="center" wrapText="1" indent="1"/>
    </xf>
    <xf numFmtId="0" fontId="10" fillId="0" borderId="0" xfId="0" applyFont="1" applyAlignment="1">
      <alignment horizontal="left" vertical="center" wrapText="1"/>
    </xf>
    <xf numFmtId="0" fontId="10" fillId="0" borderId="0" xfId="0" applyFont="1" applyAlignment="1">
      <alignment horizontal="left" vertical="center"/>
    </xf>
    <xf numFmtId="0" fontId="10" fillId="0" borderId="38" xfId="0" applyFont="1" applyBorder="1" applyAlignment="1">
      <alignment vertical="center" wrapText="1"/>
    </xf>
    <xf numFmtId="0" fontId="10" fillId="0" borderId="0" xfId="0" applyFont="1" applyAlignment="1">
      <alignment vertical="center" wrapText="1"/>
    </xf>
    <xf numFmtId="0" fontId="10" fillId="0" borderId="39" xfId="0" applyFont="1" applyBorder="1" applyAlignment="1">
      <alignment vertical="center" wrapText="1"/>
    </xf>
    <xf numFmtId="0" fontId="10" fillId="0" borderId="0" xfId="0" applyFont="1" applyAlignment="1">
      <alignment horizontal="left" vertical="center" wrapText="1" indent="1"/>
    </xf>
    <xf numFmtId="0" fontId="10" fillId="0" borderId="39" xfId="0" applyFont="1" applyBorder="1" applyAlignment="1">
      <alignment horizontal="left" vertical="center" wrapText="1" indent="1"/>
    </xf>
    <xf numFmtId="0" fontId="7" fillId="0" borderId="0" xfId="0" applyFont="1" applyAlignment="1">
      <alignment vertical="center"/>
    </xf>
    <xf numFmtId="2" fontId="45" fillId="4" borderId="27" xfId="0" applyNumberFormat="1" applyFont="1" applyFill="1" applyBorder="1" applyAlignment="1" applyProtection="1">
      <alignment horizontal="center" vertical="center" wrapText="1"/>
      <protection locked="0"/>
    </xf>
    <xf numFmtId="0" fontId="10" fillId="0" borderId="11" xfId="0" applyFont="1" applyBorder="1" applyAlignment="1" applyProtection="1">
      <alignment horizontal="left" vertical="center" wrapText="1"/>
      <protection locked="0"/>
    </xf>
    <xf numFmtId="0" fontId="10" fillId="5" borderId="39" xfId="0" applyFont="1" applyFill="1" applyBorder="1" applyAlignment="1" applyProtection="1">
      <alignment horizontal="left" wrapText="1"/>
      <protection locked="0"/>
    </xf>
    <xf numFmtId="0" fontId="10" fillId="0" borderId="73" xfId="0" applyFont="1" applyBorder="1" applyAlignment="1" applyProtection="1">
      <alignment horizontal="left" wrapText="1"/>
      <protection locked="0"/>
    </xf>
    <xf numFmtId="0" fontId="10" fillId="5" borderId="27" xfId="0" applyFont="1" applyFill="1" applyBorder="1" applyAlignment="1" applyProtection="1">
      <alignment horizontal="left" wrapText="1"/>
      <protection locked="0"/>
    </xf>
    <xf numFmtId="0" fontId="17" fillId="10" borderId="0" xfId="0" applyFont="1" applyFill="1" applyAlignment="1">
      <alignment horizontal="center" vertical="center"/>
    </xf>
    <xf numFmtId="0" fontId="11" fillId="0" borderId="0" xfId="0" applyFont="1" applyAlignment="1">
      <alignment horizontal="left" vertical="top" wrapText="1"/>
    </xf>
    <xf numFmtId="0" fontId="11" fillId="0" borderId="0" xfId="0" applyFont="1" applyAlignment="1">
      <alignment horizontal="left" wrapText="1"/>
    </xf>
    <xf numFmtId="0" fontId="2" fillId="3" borderId="0" xfId="0" applyFont="1" applyFill="1" applyAlignment="1">
      <alignment horizontal="left" vertical="center"/>
    </xf>
    <xf numFmtId="0" fontId="0" fillId="0" borderId="0" xfId="0" applyAlignment="1">
      <alignment horizontal="left" vertical="top" wrapText="1"/>
    </xf>
    <xf numFmtId="0" fontId="9" fillId="0" borderId="0" xfId="0" applyFont="1" applyAlignment="1">
      <alignment horizontal="center"/>
    </xf>
    <xf numFmtId="168" fontId="3" fillId="14" borderId="34" xfId="0" applyNumberFormat="1" applyFont="1" applyFill="1" applyBorder="1" applyAlignment="1">
      <alignment horizontal="center" vertical="center"/>
    </xf>
    <xf numFmtId="168" fontId="3" fillId="14" borderId="35" xfId="0" applyNumberFormat="1" applyFont="1" applyFill="1" applyBorder="1" applyAlignment="1">
      <alignment horizontal="center" vertical="center"/>
    </xf>
    <xf numFmtId="168" fontId="3" fillId="14" borderId="36" xfId="0" applyNumberFormat="1" applyFont="1" applyFill="1" applyBorder="1" applyAlignment="1">
      <alignment horizontal="center" vertical="center"/>
    </xf>
    <xf numFmtId="168" fontId="3" fillId="14" borderId="37" xfId="0" applyNumberFormat="1" applyFont="1" applyFill="1" applyBorder="1" applyAlignment="1">
      <alignment horizontal="center" vertical="center"/>
    </xf>
    <xf numFmtId="0" fontId="43" fillId="4" borderId="36" xfId="0" applyFont="1" applyFill="1" applyBorder="1" applyAlignment="1" applyProtection="1">
      <alignment horizontal="left" vertical="center"/>
      <protection locked="0"/>
    </xf>
    <xf numFmtId="0" fontId="43" fillId="4" borderId="37" xfId="0" applyFont="1" applyFill="1" applyBorder="1" applyAlignment="1" applyProtection="1">
      <alignment horizontal="left" vertical="center"/>
      <protection locked="0"/>
    </xf>
    <xf numFmtId="40" fontId="3" fillId="4" borderId="51" xfId="1" applyNumberFormat="1" applyFont="1" applyFill="1" applyBorder="1" applyAlignment="1" applyProtection="1">
      <alignment horizontal="center" vertical="center"/>
      <protection locked="0"/>
    </xf>
    <xf numFmtId="40" fontId="3" fillId="4" borderId="54" xfId="1" applyNumberFormat="1" applyFont="1" applyFill="1" applyBorder="1" applyAlignment="1" applyProtection="1">
      <alignment horizontal="center" vertical="center"/>
      <protection locked="0"/>
    </xf>
    <xf numFmtId="168" fontId="3" fillId="4" borderId="34" xfId="0" applyNumberFormat="1" applyFont="1" applyFill="1" applyBorder="1" applyAlignment="1" applyProtection="1">
      <alignment horizontal="center" vertical="center"/>
      <protection locked="0"/>
    </xf>
    <xf numFmtId="168" fontId="3" fillId="4" borderId="36" xfId="0" applyNumberFormat="1" applyFont="1" applyFill="1" applyBorder="1" applyAlignment="1" applyProtection="1">
      <alignment horizontal="center" vertical="center"/>
      <protection locked="0"/>
    </xf>
    <xf numFmtId="44" fontId="5" fillId="5" borderId="31" xfId="1" applyFont="1" applyFill="1" applyBorder="1" applyAlignment="1" applyProtection="1">
      <alignment horizontal="center"/>
    </xf>
    <xf numFmtId="44" fontId="5" fillId="5" borderId="32" xfId="1" applyFont="1" applyFill="1" applyBorder="1" applyAlignment="1" applyProtection="1">
      <alignment horizontal="center"/>
    </xf>
    <xf numFmtId="0" fontId="21" fillId="2" borderId="14" xfId="0" applyFont="1" applyFill="1" applyBorder="1" applyAlignment="1">
      <alignment horizontal="center" vertical="center" wrapText="1"/>
    </xf>
    <xf numFmtId="0" fontId="21" fillId="2" borderId="17" xfId="0" applyFont="1" applyFill="1" applyBorder="1" applyAlignment="1">
      <alignment horizontal="center" vertical="center" wrapText="1"/>
    </xf>
    <xf numFmtId="0" fontId="21" fillId="2" borderId="18" xfId="0" applyFont="1" applyFill="1" applyBorder="1" applyAlignment="1">
      <alignment horizontal="center" vertical="center" wrapText="1"/>
    </xf>
    <xf numFmtId="0" fontId="5" fillId="14" borderId="64" xfId="0" applyFont="1" applyFill="1" applyBorder="1" applyAlignment="1">
      <alignment horizontal="center" vertical="center" wrapText="1"/>
    </xf>
    <xf numFmtId="0" fontId="5" fillId="14" borderId="65" xfId="0" applyFont="1" applyFill="1" applyBorder="1" applyAlignment="1">
      <alignment horizontal="center" vertical="center" wrapText="1"/>
    </xf>
    <xf numFmtId="0" fontId="2" fillId="0" borderId="33"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0" xfId="0" applyFont="1" applyAlignment="1">
      <alignment horizontal="center" vertical="center" wrapText="1"/>
    </xf>
    <xf numFmtId="0" fontId="2" fillId="0" borderId="22" xfId="0" applyFont="1" applyBorder="1" applyAlignment="1">
      <alignment horizontal="center" vertical="center" wrapText="1"/>
    </xf>
    <xf numFmtId="0" fontId="5" fillId="5" borderId="14" xfId="0" applyFont="1" applyFill="1" applyBorder="1" applyAlignment="1">
      <alignment horizontal="center" wrapText="1"/>
    </xf>
    <xf numFmtId="0" fontId="5" fillId="5" borderId="18" xfId="0" applyFont="1" applyFill="1" applyBorder="1" applyAlignment="1">
      <alignment horizontal="center" wrapText="1"/>
    </xf>
    <xf numFmtId="168" fontId="25" fillId="5" borderId="77" xfId="0" applyNumberFormat="1" applyFont="1" applyFill="1" applyBorder="1" applyAlignment="1">
      <alignment horizontal="center" vertical="center"/>
    </xf>
    <xf numFmtId="168" fontId="25" fillId="5" borderId="18" xfId="0" applyNumberFormat="1" applyFont="1" applyFill="1" applyBorder="1" applyAlignment="1">
      <alignment horizontal="center" vertical="center"/>
    </xf>
    <xf numFmtId="0" fontId="18" fillId="4" borderId="14" xfId="0" applyFont="1" applyFill="1" applyBorder="1" applyAlignment="1" applyProtection="1">
      <alignment horizontal="center" wrapText="1"/>
      <protection locked="0"/>
    </xf>
    <xf numFmtId="0" fontId="18" fillId="4" borderId="17" xfId="0" applyFont="1" applyFill="1" applyBorder="1" applyAlignment="1" applyProtection="1">
      <alignment horizontal="center" wrapText="1"/>
      <protection locked="0"/>
    </xf>
    <xf numFmtId="0" fontId="18" fillId="4" borderId="18" xfId="0" applyFont="1" applyFill="1" applyBorder="1" applyAlignment="1" applyProtection="1">
      <alignment horizontal="center" wrapText="1"/>
      <protection locked="0"/>
    </xf>
    <xf numFmtId="0" fontId="5" fillId="0" borderId="40" xfId="0" applyFont="1" applyBorder="1" applyAlignment="1">
      <alignment horizontal="center"/>
    </xf>
    <xf numFmtId="0" fontId="5" fillId="0" borderId="41" xfId="0" applyFont="1" applyBorder="1" applyAlignment="1">
      <alignment horizontal="center"/>
    </xf>
    <xf numFmtId="0" fontId="5" fillId="0" borderId="42" xfId="0" applyFont="1" applyBorder="1" applyAlignment="1">
      <alignment horizontal="center"/>
    </xf>
    <xf numFmtId="0" fontId="5" fillId="4" borderId="60" xfId="0" applyFont="1" applyFill="1" applyBorder="1" applyAlignment="1" applyProtection="1">
      <alignment horizontal="left" wrapText="1"/>
      <protection locked="0"/>
    </xf>
    <xf numFmtId="0" fontId="5" fillId="4" borderId="34" xfId="0" applyFont="1" applyFill="1" applyBorder="1" applyAlignment="1" applyProtection="1">
      <alignment horizontal="left" wrapText="1"/>
      <protection locked="0"/>
    </xf>
    <xf numFmtId="0" fontId="5" fillId="4" borderId="35" xfId="0" applyFont="1" applyFill="1" applyBorder="1" applyAlignment="1" applyProtection="1">
      <alignment horizontal="left" wrapText="1"/>
      <protection locked="0"/>
    </xf>
    <xf numFmtId="0" fontId="48" fillId="5" borderId="36" xfId="0" applyFont="1" applyFill="1" applyBorder="1" applyAlignment="1">
      <alignment horizontal="center" vertical="center" wrapText="1"/>
    </xf>
    <xf numFmtId="0" fontId="41" fillId="4" borderId="17" xfId="0" applyFont="1" applyFill="1" applyBorder="1" applyAlignment="1" applyProtection="1">
      <alignment horizontal="left" vertical="top" wrapText="1"/>
      <protection locked="0"/>
    </xf>
    <xf numFmtId="0" fontId="41" fillId="4" borderId="18" xfId="0" applyFont="1" applyFill="1" applyBorder="1" applyAlignment="1" applyProtection="1">
      <alignment horizontal="left" vertical="top" wrapText="1"/>
      <protection locked="0"/>
    </xf>
    <xf numFmtId="0" fontId="25" fillId="5" borderId="64" xfId="0" applyFont="1" applyFill="1" applyBorder="1" applyAlignment="1">
      <alignment horizontal="center" vertical="center" wrapText="1"/>
    </xf>
    <xf numFmtId="0" fontId="25" fillId="5" borderId="80" xfId="0" applyFont="1" applyFill="1" applyBorder="1" applyAlignment="1">
      <alignment horizontal="center" vertical="center" wrapText="1"/>
    </xf>
    <xf numFmtId="0" fontId="25" fillId="5" borderId="81" xfId="0" applyFont="1" applyFill="1" applyBorder="1" applyAlignment="1">
      <alignment horizontal="center" vertical="center" wrapText="1"/>
    </xf>
    <xf numFmtId="0" fontId="29" fillId="4" borderId="52" xfId="0" applyFont="1" applyFill="1" applyBorder="1" applyAlignment="1" applyProtection="1">
      <alignment horizontal="left" vertical="center"/>
      <protection locked="0"/>
    </xf>
    <xf numFmtId="0" fontId="29" fillId="4" borderId="98" xfId="0" applyFont="1" applyFill="1" applyBorder="1" applyAlignment="1" applyProtection="1">
      <alignment horizontal="left" vertical="center"/>
      <protection locked="0"/>
    </xf>
    <xf numFmtId="0" fontId="25" fillId="5" borderId="50" xfId="0" applyFont="1" applyFill="1" applyBorder="1" applyAlignment="1">
      <alignment horizontal="center" vertical="center" wrapText="1"/>
    </xf>
    <xf numFmtId="0" fontId="25" fillId="5" borderId="26" xfId="0" applyFont="1" applyFill="1" applyBorder="1" applyAlignment="1">
      <alignment horizontal="center" vertical="center" wrapText="1"/>
    </xf>
    <xf numFmtId="0" fontId="25" fillId="5" borderId="82" xfId="0" applyFont="1" applyFill="1" applyBorder="1" applyAlignment="1">
      <alignment horizontal="center" vertical="center" wrapText="1"/>
    </xf>
    <xf numFmtId="44" fontId="31" fillId="5" borderId="29" xfId="1" applyFont="1" applyFill="1" applyBorder="1" applyAlignment="1" applyProtection="1">
      <alignment horizontal="center" vertical="center"/>
    </xf>
    <xf numFmtId="44" fontId="31" fillId="5" borderId="25" xfId="1" applyFont="1" applyFill="1" applyBorder="1" applyAlignment="1" applyProtection="1">
      <alignment horizontal="center" vertical="center"/>
    </xf>
    <xf numFmtId="44" fontId="31" fillId="5" borderId="30" xfId="1" applyFont="1" applyFill="1" applyBorder="1" applyAlignment="1" applyProtection="1">
      <alignment horizontal="center" vertical="center"/>
    </xf>
    <xf numFmtId="0" fontId="5" fillId="4" borderId="51" xfId="0" applyFont="1" applyFill="1" applyBorder="1" applyAlignment="1" applyProtection="1">
      <alignment horizontal="center" wrapText="1"/>
      <protection locked="0"/>
    </xf>
    <xf numFmtId="0" fontId="5" fillId="4" borderId="34" xfId="0" applyFont="1" applyFill="1" applyBorder="1" applyAlignment="1" applyProtection="1">
      <alignment horizontal="center" wrapText="1"/>
      <protection locked="0"/>
    </xf>
    <xf numFmtId="0" fontId="5" fillId="4" borderId="105" xfId="0" applyFont="1" applyFill="1" applyBorder="1" applyAlignment="1" applyProtection="1">
      <alignment horizontal="center" wrapText="1"/>
      <protection locked="0"/>
    </xf>
    <xf numFmtId="0" fontId="5" fillId="4" borderId="99" xfId="0" applyFont="1" applyFill="1" applyBorder="1" applyAlignment="1" applyProtection="1">
      <alignment horizontal="center" wrapText="1"/>
      <protection locked="0"/>
    </xf>
    <xf numFmtId="0" fontId="5" fillId="4" borderId="107" xfId="0" applyFont="1" applyFill="1" applyBorder="1" applyAlignment="1" applyProtection="1">
      <alignment horizontal="center" wrapText="1"/>
      <protection locked="0"/>
    </xf>
    <xf numFmtId="2" fontId="3" fillId="4" borderId="47" xfId="0" applyNumberFormat="1" applyFont="1" applyFill="1" applyBorder="1" applyAlignment="1" applyProtection="1">
      <alignment horizontal="center" vertical="center"/>
      <protection locked="0"/>
    </xf>
    <xf numFmtId="2" fontId="3" fillId="4" borderId="61" xfId="0" applyNumberFormat="1" applyFont="1" applyFill="1" applyBorder="1" applyAlignment="1" applyProtection="1">
      <alignment horizontal="center" vertical="center"/>
      <protection locked="0"/>
    </xf>
    <xf numFmtId="2" fontId="3" fillId="4" borderId="48" xfId="0" applyNumberFormat="1" applyFont="1" applyFill="1" applyBorder="1" applyAlignment="1" applyProtection="1">
      <alignment horizontal="center" vertical="center"/>
      <protection locked="0"/>
    </xf>
    <xf numFmtId="40" fontId="3" fillId="4" borderId="4" xfId="1" applyNumberFormat="1" applyFont="1" applyFill="1" applyBorder="1" applyAlignment="1" applyProtection="1">
      <alignment horizontal="center" vertical="center"/>
      <protection locked="0"/>
    </xf>
    <xf numFmtId="40" fontId="3" fillId="4" borderId="62" xfId="1" applyNumberFormat="1" applyFont="1" applyFill="1" applyBorder="1" applyAlignment="1" applyProtection="1">
      <alignment horizontal="center" vertical="center"/>
      <protection locked="0"/>
    </xf>
    <xf numFmtId="40" fontId="3" fillId="4" borderId="5" xfId="1" applyNumberFormat="1" applyFont="1" applyFill="1" applyBorder="1" applyAlignment="1" applyProtection="1">
      <alignment horizontal="center" vertical="center"/>
      <protection locked="0"/>
    </xf>
    <xf numFmtId="168" fontId="3" fillId="0" borderId="4" xfId="0" applyNumberFormat="1" applyFont="1" applyBorder="1" applyAlignment="1">
      <alignment horizontal="center" vertical="center"/>
    </xf>
    <xf numFmtId="168" fontId="3" fillId="0" borderId="62" xfId="0" applyNumberFormat="1" applyFont="1" applyBorder="1" applyAlignment="1">
      <alignment horizontal="center" vertical="center"/>
    </xf>
    <xf numFmtId="168" fontId="3" fillId="0" borderId="5" xfId="0" applyNumberFormat="1" applyFont="1" applyBorder="1" applyAlignment="1">
      <alignment horizontal="center" vertical="center"/>
    </xf>
    <xf numFmtId="9" fontId="3" fillId="5" borderId="45" xfId="2" applyFont="1" applyFill="1" applyBorder="1" applyAlignment="1" applyProtection="1">
      <alignment horizontal="center" vertical="center" wrapText="1"/>
    </xf>
    <xf numFmtId="9" fontId="3" fillId="5" borderId="63" xfId="2" applyFont="1" applyFill="1" applyBorder="1" applyAlignment="1" applyProtection="1">
      <alignment horizontal="center" vertical="center" wrapText="1"/>
    </xf>
    <xf numFmtId="9" fontId="3" fillId="5" borderId="46" xfId="2" applyFont="1" applyFill="1" applyBorder="1" applyAlignment="1" applyProtection="1">
      <alignment horizontal="center" vertical="center" wrapText="1"/>
    </xf>
    <xf numFmtId="0" fontId="19" fillId="4" borderId="36" xfId="0" applyFont="1" applyFill="1" applyBorder="1" applyAlignment="1" applyProtection="1">
      <alignment horizontal="left" vertical="center" wrapText="1"/>
      <protection locked="0"/>
    </xf>
    <xf numFmtId="0" fontId="5" fillId="5" borderId="86" xfId="0" applyFont="1" applyFill="1" applyBorder="1" applyAlignment="1">
      <alignment horizontal="center"/>
    </xf>
    <xf numFmtId="0" fontId="5" fillId="5" borderId="78" xfId="0" applyFont="1" applyFill="1" applyBorder="1" applyAlignment="1">
      <alignment horizontal="center"/>
    </xf>
    <xf numFmtId="0" fontId="48" fillId="5" borderId="93" xfId="0" applyFont="1" applyFill="1" applyBorder="1" applyAlignment="1">
      <alignment horizontal="center" vertical="center" wrapText="1"/>
    </xf>
    <xf numFmtId="0" fontId="48" fillId="5" borderId="94" xfId="0" applyFont="1" applyFill="1" applyBorder="1" applyAlignment="1">
      <alignment horizontal="center" vertical="center" wrapText="1"/>
    </xf>
    <xf numFmtId="0" fontId="18" fillId="5" borderId="31" xfId="0" applyFont="1" applyFill="1" applyBorder="1" applyAlignment="1">
      <alignment horizontal="center" wrapText="1"/>
    </xf>
    <xf numFmtId="0" fontId="18" fillId="5" borderId="89" xfId="0" applyFont="1" applyFill="1" applyBorder="1" applyAlignment="1">
      <alignment horizontal="center" wrapText="1"/>
    </xf>
    <xf numFmtId="0" fontId="2" fillId="14" borderId="33" xfId="0" applyFont="1" applyFill="1" applyBorder="1" applyAlignment="1">
      <alignment horizontal="center" vertical="center" wrapText="1"/>
    </xf>
    <xf numFmtId="0" fontId="2" fillId="14" borderId="19" xfId="0" applyFont="1" applyFill="1" applyBorder="1" applyAlignment="1">
      <alignment horizontal="center" vertical="center" wrapText="1"/>
    </xf>
    <xf numFmtId="0" fontId="2" fillId="14" borderId="20" xfId="0" applyFont="1" applyFill="1" applyBorder="1" applyAlignment="1">
      <alignment horizontal="center" vertical="center" wrapText="1"/>
    </xf>
    <xf numFmtId="0" fontId="2" fillId="14" borderId="38" xfId="0" applyFont="1" applyFill="1" applyBorder="1" applyAlignment="1">
      <alignment horizontal="center" vertical="center" wrapText="1"/>
    </xf>
    <xf numFmtId="0" fontId="2" fillId="14" borderId="0" xfId="0" applyFont="1" applyFill="1" applyAlignment="1">
      <alignment horizontal="center" vertical="center" wrapText="1"/>
    </xf>
    <xf numFmtId="0" fontId="2" fillId="14" borderId="39" xfId="0" applyFont="1" applyFill="1" applyBorder="1" applyAlignment="1">
      <alignment horizontal="center" vertical="center" wrapText="1"/>
    </xf>
    <xf numFmtId="0" fontId="5" fillId="14" borderId="85" xfId="0" applyFont="1" applyFill="1" applyBorder="1" applyAlignment="1">
      <alignment horizontal="center"/>
    </xf>
    <xf numFmtId="0" fontId="5" fillId="14" borderId="86" xfId="0" applyFont="1" applyFill="1" applyBorder="1" applyAlignment="1">
      <alignment horizontal="center"/>
    </xf>
    <xf numFmtId="0" fontId="5" fillId="14" borderId="78" xfId="0" applyFont="1" applyFill="1" applyBorder="1" applyAlignment="1">
      <alignment horizontal="center"/>
    </xf>
    <xf numFmtId="0" fontId="5" fillId="0" borderId="14" xfId="0" applyFont="1" applyBorder="1" applyAlignment="1">
      <alignment horizontal="left" vertical="center" wrapText="1"/>
    </xf>
    <xf numFmtId="0" fontId="5" fillId="0" borderId="17" xfId="0" applyFont="1" applyBorder="1" applyAlignment="1">
      <alignment horizontal="left" vertical="center" wrapText="1"/>
    </xf>
    <xf numFmtId="0" fontId="5" fillId="0" borderId="76" xfId="0" applyFont="1" applyBorder="1" applyAlignment="1">
      <alignment horizontal="left" vertical="center" wrapText="1"/>
    </xf>
    <xf numFmtId="0" fontId="37" fillId="14" borderId="14" xfId="0" applyFont="1" applyFill="1" applyBorder="1" applyAlignment="1">
      <alignment horizontal="center" vertical="center" wrapText="1"/>
    </xf>
    <xf numFmtId="0" fontId="37" fillId="14" borderId="17" xfId="0" applyFont="1" applyFill="1" applyBorder="1" applyAlignment="1">
      <alignment horizontal="center" vertical="center" wrapText="1"/>
    </xf>
    <xf numFmtId="0" fontId="37" fillId="14" borderId="19" xfId="0" applyFont="1" applyFill="1" applyBorder="1" applyAlignment="1">
      <alignment horizontal="center" vertical="center" wrapText="1"/>
    </xf>
    <xf numFmtId="0" fontId="37" fillId="14" borderId="20" xfId="0" applyFont="1" applyFill="1" applyBorder="1" applyAlignment="1">
      <alignment horizontal="center" vertical="center" wrapText="1"/>
    </xf>
    <xf numFmtId="0" fontId="5" fillId="14" borderId="87" xfId="0" applyFont="1" applyFill="1" applyBorder="1" applyAlignment="1">
      <alignment horizontal="center"/>
    </xf>
    <xf numFmtId="0" fontId="5" fillId="14" borderId="26" xfId="0" applyFont="1" applyFill="1" applyBorder="1" applyAlignment="1">
      <alignment horizontal="center"/>
    </xf>
    <xf numFmtId="49" fontId="19" fillId="4" borderId="24" xfId="0" applyNumberFormat="1" applyFont="1" applyFill="1" applyBorder="1" applyAlignment="1" applyProtection="1">
      <alignment horizontal="left" vertical="center" wrapText="1"/>
      <protection locked="0"/>
    </xf>
    <xf numFmtId="0" fontId="5" fillId="0" borderId="12" xfId="0" applyFont="1" applyBorder="1" applyAlignment="1">
      <alignment horizontal="left" vertical="center" wrapText="1"/>
    </xf>
    <xf numFmtId="0" fontId="5" fillId="0" borderId="24" xfId="0" applyFont="1" applyBorder="1" applyAlignment="1">
      <alignment horizontal="left" vertical="center" wrapText="1"/>
    </xf>
    <xf numFmtId="0" fontId="4" fillId="0" borderId="51" xfId="0" applyFont="1" applyBorder="1" applyAlignment="1">
      <alignment horizontal="left" vertical="center" wrapText="1"/>
    </xf>
    <xf numFmtId="0" fontId="4" fillId="0" borderId="35" xfId="0" applyFont="1" applyBorder="1" applyAlignment="1">
      <alignment horizontal="left" vertical="center" wrapText="1"/>
    </xf>
    <xf numFmtId="0" fontId="4" fillId="0" borderId="52" xfId="0" applyFont="1" applyBorder="1" applyAlignment="1">
      <alignment horizontal="left" vertical="center" wrapText="1"/>
    </xf>
    <xf numFmtId="0" fontId="4" fillId="0" borderId="53" xfId="0" applyFont="1" applyBorder="1" applyAlignment="1">
      <alignment horizontal="left" vertical="center" wrapText="1"/>
    </xf>
    <xf numFmtId="0" fontId="4" fillId="0" borderId="54" xfId="0" applyFont="1" applyBorder="1" applyAlignment="1">
      <alignment horizontal="left" vertical="center" wrapText="1"/>
    </xf>
    <xf numFmtId="0" fontId="4" fillId="0" borderId="37" xfId="0" applyFont="1" applyBorder="1" applyAlignment="1">
      <alignment horizontal="left" vertical="center" wrapText="1"/>
    </xf>
    <xf numFmtId="0" fontId="25" fillId="5" borderId="53" xfId="0" applyFont="1" applyFill="1" applyBorder="1" applyAlignment="1">
      <alignment horizontal="center" vertical="center" wrapText="1"/>
    </xf>
    <xf numFmtId="0" fontId="21" fillId="2" borderId="15" xfId="0" applyFont="1" applyFill="1" applyBorder="1" applyAlignment="1">
      <alignment horizontal="center" vertical="center" wrapText="1"/>
    </xf>
    <xf numFmtId="0" fontId="21" fillId="2" borderId="16" xfId="0" applyFont="1" applyFill="1" applyBorder="1" applyAlignment="1">
      <alignment horizontal="center" vertical="center" wrapText="1"/>
    </xf>
    <xf numFmtId="0" fontId="25" fillId="5" borderId="35" xfId="0" applyFont="1" applyFill="1" applyBorder="1" applyAlignment="1">
      <alignment horizontal="center" vertical="center" wrapText="1"/>
    </xf>
    <xf numFmtId="0" fontId="25" fillId="5" borderId="37" xfId="0" applyFont="1" applyFill="1" applyBorder="1" applyAlignment="1">
      <alignment horizontal="center" vertical="center" wrapText="1"/>
    </xf>
    <xf numFmtId="0" fontId="13" fillId="5" borderId="12" xfId="0" applyFont="1" applyFill="1" applyBorder="1" applyAlignment="1">
      <alignment horizontal="left" vertical="center" wrapText="1"/>
    </xf>
    <xf numFmtId="0" fontId="13" fillId="5" borderId="24" xfId="0" applyFont="1" applyFill="1" applyBorder="1" applyAlignment="1">
      <alignment horizontal="left" vertical="center" wrapText="1"/>
    </xf>
    <xf numFmtId="0" fontId="3" fillId="4" borderId="34" xfId="0" applyFont="1" applyFill="1" applyBorder="1" applyAlignment="1" applyProtection="1">
      <alignment horizontal="left" vertical="center" wrapText="1"/>
      <protection locked="0"/>
    </xf>
    <xf numFmtId="167" fontId="2" fillId="4" borderId="24" xfId="0" applyNumberFormat="1" applyFont="1" applyFill="1" applyBorder="1" applyAlignment="1" applyProtection="1">
      <alignment horizontal="left" vertical="center" wrapText="1"/>
      <protection locked="0"/>
    </xf>
    <xf numFmtId="0" fontId="3" fillId="0" borderId="14" xfId="0" applyFont="1" applyBorder="1" applyAlignment="1">
      <alignment horizontal="left" vertical="center"/>
    </xf>
    <xf numFmtId="0" fontId="3" fillId="0" borderId="17" xfId="0" applyFont="1" applyBorder="1" applyAlignment="1">
      <alignment horizontal="left" vertical="center"/>
    </xf>
    <xf numFmtId="0" fontId="3" fillId="0" borderId="18" xfId="0" applyFont="1" applyBorder="1" applyAlignment="1">
      <alignment horizontal="left" vertical="center"/>
    </xf>
    <xf numFmtId="166" fontId="3" fillId="4" borderId="24" xfId="0" applyNumberFormat="1" applyFont="1" applyFill="1" applyBorder="1" applyAlignment="1" applyProtection="1">
      <alignment horizontal="left" vertical="center" wrapText="1"/>
      <protection locked="0"/>
    </xf>
    <xf numFmtId="0" fontId="19" fillId="4" borderId="34" xfId="0" applyFont="1" applyFill="1" applyBorder="1" applyAlignment="1" applyProtection="1">
      <alignment horizontal="left" vertical="center" wrapText="1"/>
      <protection locked="0"/>
    </xf>
    <xf numFmtId="0" fontId="5" fillId="0" borderId="60" xfId="0" applyFont="1" applyBorder="1" applyAlignment="1">
      <alignment horizontal="left" vertical="center" wrapText="1"/>
    </xf>
    <xf numFmtId="0" fontId="5" fillId="0" borderId="34" xfId="0" applyFont="1" applyBorder="1" applyAlignment="1">
      <alignment horizontal="left" vertical="center" wrapText="1"/>
    </xf>
    <xf numFmtId="0" fontId="20" fillId="0" borderId="24" xfId="0" applyFont="1" applyBorder="1" applyAlignment="1">
      <alignment horizontal="left" vertical="center" wrapText="1"/>
    </xf>
    <xf numFmtId="0" fontId="3" fillId="4" borderId="36" xfId="0" applyFont="1" applyFill="1" applyBorder="1" applyAlignment="1" applyProtection="1">
      <alignment horizontal="left" vertical="center" wrapText="1"/>
      <protection locked="0"/>
    </xf>
    <xf numFmtId="0" fontId="3" fillId="4" borderId="34" xfId="0" applyFont="1" applyFill="1" applyBorder="1" applyAlignment="1" applyProtection="1">
      <alignment horizontal="center" vertical="top" wrapText="1"/>
      <protection locked="0"/>
    </xf>
    <xf numFmtId="0" fontId="3" fillId="4" borderId="35" xfId="0" applyFont="1" applyFill="1" applyBorder="1" applyAlignment="1" applyProtection="1">
      <alignment horizontal="center" vertical="top" wrapText="1"/>
      <protection locked="0"/>
    </xf>
    <xf numFmtId="0" fontId="3" fillId="4" borderId="36" xfId="0" applyFont="1" applyFill="1" applyBorder="1" applyAlignment="1" applyProtection="1">
      <alignment horizontal="center" vertical="top" wrapText="1"/>
      <protection locked="0"/>
    </xf>
    <xf numFmtId="0" fontId="3" fillId="4" borderId="37" xfId="0" applyFont="1" applyFill="1" applyBorder="1" applyAlignment="1" applyProtection="1">
      <alignment horizontal="center" vertical="top" wrapText="1"/>
      <protection locked="0"/>
    </xf>
    <xf numFmtId="0" fontId="27" fillId="4" borderId="36" xfId="4" applyFill="1" applyBorder="1" applyAlignment="1" applyProtection="1">
      <alignment horizontal="left" vertical="center" wrapText="1"/>
      <protection locked="0"/>
    </xf>
    <xf numFmtId="0" fontId="19" fillId="4" borderId="24" xfId="0" applyFont="1" applyFill="1" applyBorder="1" applyAlignment="1" applyProtection="1">
      <alignment horizontal="left" vertical="center" wrapText="1"/>
      <protection locked="0"/>
    </xf>
    <xf numFmtId="0" fontId="5" fillId="0" borderId="55" xfId="0" applyFont="1" applyBorder="1" applyAlignment="1">
      <alignment horizontal="left" vertical="center" wrapText="1"/>
    </xf>
    <xf numFmtId="0" fontId="5" fillId="0" borderId="36" xfId="0" applyFont="1" applyBorder="1" applyAlignment="1">
      <alignment horizontal="left" vertical="center" wrapText="1"/>
    </xf>
    <xf numFmtId="0" fontId="10" fillId="0" borderId="8" xfId="0" applyFont="1" applyBorder="1" applyAlignment="1" applyProtection="1">
      <alignment horizontal="left" vertical="center" wrapText="1"/>
      <protection locked="0"/>
    </xf>
    <xf numFmtId="0" fontId="10" fillId="0" borderId="39" xfId="0" applyFont="1" applyBorder="1" applyAlignment="1" applyProtection="1">
      <alignment horizontal="left" vertical="center" wrapText="1"/>
      <protection locked="0"/>
    </xf>
    <xf numFmtId="0" fontId="10" fillId="0" borderId="61" xfId="0" applyFont="1" applyBorder="1" applyAlignment="1">
      <alignment horizontal="left" vertical="top" wrapText="1"/>
    </xf>
    <xf numFmtId="0" fontId="10" fillId="0" borderId="49" xfId="0" applyFont="1" applyBorder="1" applyAlignment="1">
      <alignment horizontal="left" vertical="top" wrapText="1"/>
    </xf>
    <xf numFmtId="0" fontId="10" fillId="0" borderId="38" xfId="0" applyFont="1" applyBorder="1" applyAlignment="1">
      <alignment horizontal="left" vertical="top" wrapText="1"/>
    </xf>
    <xf numFmtId="0" fontId="10" fillId="0" borderId="1" xfId="0" applyFont="1" applyBorder="1" applyAlignment="1">
      <alignment horizontal="left" vertical="top" wrapText="1"/>
    </xf>
    <xf numFmtId="0" fontId="10" fillId="0" borderId="102" xfId="0" applyFont="1" applyBorder="1" applyAlignment="1">
      <alignment horizontal="left" vertical="top" wrapText="1"/>
    </xf>
    <xf numFmtId="0" fontId="4" fillId="0" borderId="21" xfId="0" applyFont="1" applyBorder="1" applyAlignment="1" applyProtection="1">
      <alignment horizontal="left" vertical="top" wrapText="1"/>
      <protection locked="0"/>
    </xf>
    <xf numFmtId="0" fontId="4" fillId="0" borderId="103" xfId="0" applyFont="1" applyBorder="1" applyAlignment="1" applyProtection="1">
      <alignment horizontal="left" vertical="top" wrapText="1"/>
      <protection locked="0"/>
    </xf>
    <xf numFmtId="0" fontId="4" fillId="0" borderId="104" xfId="0" applyFont="1" applyBorder="1" applyAlignment="1" applyProtection="1">
      <alignment horizontal="left" vertical="top" wrapText="1"/>
      <protection locked="0"/>
    </xf>
    <xf numFmtId="0" fontId="3" fillId="0" borderId="38" xfId="0" applyFont="1" applyBorder="1" applyAlignment="1">
      <alignment horizontal="left" vertical="center"/>
    </xf>
    <xf numFmtId="0" fontId="3" fillId="0" borderId="0" xfId="0" applyFont="1" applyAlignment="1">
      <alignment horizontal="left" vertical="center"/>
    </xf>
    <xf numFmtId="0" fontId="3" fillId="4" borderId="74" xfId="0" applyFont="1" applyFill="1" applyBorder="1" applyAlignment="1" applyProtection="1">
      <alignment horizontal="left" vertical="top" wrapText="1"/>
      <protection locked="0"/>
    </xf>
    <xf numFmtId="0" fontId="3" fillId="4" borderId="72" xfId="0" applyFont="1" applyFill="1" applyBorder="1" applyAlignment="1" applyProtection="1">
      <alignment horizontal="left" vertical="top" wrapText="1"/>
      <protection locked="0"/>
    </xf>
    <xf numFmtId="0" fontId="3" fillId="4" borderId="28" xfId="0" applyFont="1" applyFill="1" applyBorder="1" applyAlignment="1" applyProtection="1">
      <alignment horizontal="left" vertical="top" wrapText="1"/>
      <protection locked="0"/>
    </xf>
    <xf numFmtId="0" fontId="6" fillId="2" borderId="110"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11" xfId="0" applyFont="1" applyFill="1" applyBorder="1" applyAlignment="1">
      <alignment horizontal="center" vertical="center" wrapText="1"/>
    </xf>
    <xf numFmtId="0" fontId="5" fillId="0" borderId="67" xfId="0" applyFont="1" applyBorder="1" applyAlignment="1">
      <alignment horizontal="right" wrapText="1"/>
    </xf>
    <xf numFmtId="0" fontId="5" fillId="0" borderId="2" xfId="0" applyFont="1" applyBorder="1" applyAlignment="1">
      <alignment horizontal="right" wrapText="1"/>
    </xf>
    <xf numFmtId="0" fontId="5" fillId="0" borderId="6" xfId="0" applyFont="1" applyBorder="1" applyAlignment="1">
      <alignment horizontal="right" wrapText="1"/>
    </xf>
    <xf numFmtId="0" fontId="3" fillId="3" borderId="33" xfId="0" applyFont="1" applyFill="1" applyBorder="1" applyAlignment="1">
      <alignment horizontal="center" wrapText="1"/>
    </xf>
    <xf numFmtId="0" fontId="3" fillId="3" borderId="20" xfId="0" applyFont="1" applyFill="1" applyBorder="1" applyAlignment="1">
      <alignment horizontal="center" wrapText="1"/>
    </xf>
    <xf numFmtId="0" fontId="3" fillId="3" borderId="38" xfId="0" applyFont="1" applyFill="1" applyBorder="1" applyAlignment="1">
      <alignment horizontal="center" wrapText="1"/>
    </xf>
    <xf numFmtId="0" fontId="3" fillId="3" borderId="39" xfId="0" applyFont="1" applyFill="1" applyBorder="1" applyAlignment="1">
      <alignment horizontal="center" wrapText="1"/>
    </xf>
    <xf numFmtId="0" fontId="3" fillId="3" borderId="21" xfId="0" applyFont="1" applyFill="1" applyBorder="1" applyAlignment="1">
      <alignment horizontal="center" wrapText="1"/>
    </xf>
    <xf numFmtId="0" fontId="3" fillId="3" borderId="27" xfId="0" applyFont="1" applyFill="1" applyBorder="1" applyAlignment="1">
      <alignment horizontal="center" wrapText="1"/>
    </xf>
    <xf numFmtId="0" fontId="10" fillId="0" borderId="0" xfId="0" applyFont="1" applyAlignment="1">
      <alignment horizontal="left" vertical="center" wrapText="1"/>
    </xf>
    <xf numFmtId="0" fontId="10" fillId="0" borderId="39" xfId="0" applyFont="1" applyBorder="1" applyAlignment="1">
      <alignment horizontal="left" vertical="center" wrapText="1"/>
    </xf>
    <xf numFmtId="0" fontId="7" fillId="0" borderId="0" xfId="0" applyFont="1" applyAlignment="1">
      <alignment horizontal="right" wrapText="1"/>
    </xf>
    <xf numFmtId="0" fontId="10" fillId="0" borderId="21" xfId="0" applyFont="1" applyBorder="1" applyAlignment="1">
      <alignment horizontal="justify" vertical="center" wrapText="1"/>
    </xf>
    <xf numFmtId="0" fontId="10" fillId="0" borderId="103" xfId="0" applyFont="1" applyBorder="1" applyAlignment="1">
      <alignment horizontal="justify" vertical="center" wrapText="1"/>
    </xf>
    <xf numFmtId="0" fontId="10" fillId="0" borderId="104" xfId="0" applyFont="1" applyBorder="1" applyAlignment="1">
      <alignment horizontal="justify" vertical="center" wrapText="1"/>
    </xf>
    <xf numFmtId="0" fontId="10" fillId="0" borderId="33" xfId="0" applyFont="1" applyBorder="1" applyAlignment="1">
      <alignment horizontal="left" vertical="top" wrapText="1"/>
    </xf>
    <xf numFmtId="0" fontId="10" fillId="0" borderId="91" xfId="0" applyFont="1" applyBorder="1" applyAlignment="1">
      <alignment horizontal="left" vertical="top" wrapText="1"/>
    </xf>
    <xf numFmtId="0" fontId="10" fillId="0" borderId="92" xfId="0" applyFont="1" applyBorder="1" applyAlignment="1">
      <alignment horizontal="left" vertical="top" wrapText="1"/>
    </xf>
    <xf numFmtId="0" fontId="5" fillId="0" borderId="49" xfId="0" applyFont="1" applyBorder="1" applyAlignment="1">
      <alignment horizontal="center" vertical="center" wrapText="1" readingOrder="1"/>
    </xf>
    <xf numFmtId="0" fontId="5" fillId="0" borderId="72" xfId="0" applyFont="1" applyBorder="1" applyAlignment="1">
      <alignment horizontal="center" vertical="center" wrapText="1" readingOrder="1"/>
    </xf>
    <xf numFmtId="0" fontId="5" fillId="0" borderId="73" xfId="0" applyFont="1" applyBorder="1" applyAlignment="1">
      <alignment horizontal="center" vertical="center" wrapText="1" readingOrder="1"/>
    </xf>
    <xf numFmtId="0" fontId="8" fillId="2" borderId="33" xfId="0" applyFont="1" applyFill="1" applyBorder="1" applyAlignment="1">
      <alignment horizontal="center" vertical="center" wrapText="1"/>
    </xf>
    <xf numFmtId="0" fontId="8" fillId="2" borderId="91" xfId="0" applyFont="1" applyFill="1" applyBorder="1" applyAlignment="1">
      <alignment horizontal="center" vertical="center" wrapText="1"/>
    </xf>
    <xf numFmtId="0" fontId="8" fillId="2" borderId="92" xfId="0" applyFont="1" applyFill="1" applyBorder="1" applyAlignment="1">
      <alignment horizontal="center" vertical="center" wrapText="1"/>
    </xf>
    <xf numFmtId="0" fontId="5" fillId="0" borderId="56" xfId="0" applyFont="1" applyBorder="1" applyAlignment="1">
      <alignment horizontal="right" wrapText="1"/>
    </xf>
    <xf numFmtId="0" fontId="5" fillId="0" borderId="57" xfId="0" applyFont="1" applyBorder="1" applyAlignment="1">
      <alignment horizontal="right" wrapText="1"/>
    </xf>
    <xf numFmtId="0" fontId="5" fillId="0" borderId="66" xfId="0" applyFont="1" applyBorder="1" applyAlignment="1">
      <alignment horizontal="right" wrapText="1"/>
    </xf>
    <xf numFmtId="0" fontId="5" fillId="5" borderId="64" xfId="0" applyFont="1" applyFill="1" applyBorder="1" applyAlignment="1">
      <alignment horizontal="center" vertical="center" wrapText="1"/>
    </xf>
    <xf numFmtId="0" fontId="5" fillId="5" borderId="80" xfId="0" applyFont="1" applyFill="1" applyBorder="1" applyAlignment="1">
      <alignment horizontal="center" vertical="center" wrapText="1"/>
    </xf>
    <xf numFmtId="0" fontId="5" fillId="5" borderId="65" xfId="0" applyFont="1" applyFill="1" applyBorder="1" applyAlignment="1">
      <alignment horizontal="center" vertical="center" wrapText="1"/>
    </xf>
    <xf numFmtId="0" fontId="21" fillId="2" borderId="33" xfId="0" applyFont="1" applyFill="1" applyBorder="1" applyAlignment="1">
      <alignment horizontal="center" vertical="center" wrapText="1"/>
    </xf>
    <xf numFmtId="0" fontId="21" fillId="2" borderId="91" xfId="0" applyFont="1" applyFill="1" applyBorder="1" applyAlignment="1">
      <alignment horizontal="center" vertical="center" wrapText="1"/>
    </xf>
    <xf numFmtId="0" fontId="21" fillId="2" borderId="92" xfId="0" applyFont="1" applyFill="1" applyBorder="1" applyAlignment="1">
      <alignment horizontal="center" vertical="center" wrapText="1"/>
    </xf>
    <xf numFmtId="0" fontId="29" fillId="4" borderId="24" xfId="0" applyFont="1" applyFill="1" applyBorder="1" applyAlignment="1" applyProtection="1">
      <alignment horizontal="left" vertical="center"/>
      <protection locked="0"/>
    </xf>
    <xf numFmtId="0" fontId="29" fillId="4" borderId="106" xfId="0" applyFont="1" applyFill="1" applyBorder="1" applyAlignment="1" applyProtection="1">
      <alignment horizontal="left" vertical="center"/>
      <protection locked="0"/>
    </xf>
    <xf numFmtId="0" fontId="10" fillId="0" borderId="108" xfId="0" applyFont="1" applyBorder="1" applyAlignment="1">
      <alignment horizontal="justify" vertical="center" wrapText="1"/>
    </xf>
    <xf numFmtId="0" fontId="10" fillId="0" borderId="9" xfId="0" applyFont="1" applyBorder="1" applyAlignment="1">
      <alignment horizontal="justify" vertical="center" wrapText="1"/>
    </xf>
    <xf numFmtId="0" fontId="10" fillId="0" borderId="109" xfId="0" applyFont="1" applyBorder="1" applyAlignment="1">
      <alignment horizontal="justify" vertical="center" wrapText="1"/>
    </xf>
    <xf numFmtId="0" fontId="10" fillId="0" borderId="38" xfId="0" applyFont="1" applyBorder="1" applyAlignment="1">
      <alignment horizontal="justify" vertical="center" wrapText="1"/>
    </xf>
    <xf numFmtId="0" fontId="10" fillId="0" borderId="1" xfId="0" applyFont="1" applyBorder="1" applyAlignment="1">
      <alignment horizontal="justify" vertical="center" wrapText="1"/>
    </xf>
    <xf numFmtId="0" fontId="10" fillId="0" borderId="102" xfId="0" applyFont="1" applyBorder="1" applyAlignment="1">
      <alignment horizontal="justify" vertical="center" wrapText="1"/>
    </xf>
    <xf numFmtId="0" fontId="4" fillId="0" borderId="38"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102" xfId="0" applyFont="1" applyBorder="1" applyAlignment="1">
      <alignment horizontal="justify" vertical="center" wrapText="1"/>
    </xf>
    <xf numFmtId="0" fontId="10" fillId="0" borderId="38" xfId="0" applyFont="1" applyBorder="1" applyAlignment="1">
      <alignment horizontal="left" wrapText="1"/>
    </xf>
    <xf numFmtId="0" fontId="10" fillId="0" borderId="1" xfId="0" applyFont="1" applyBorder="1" applyAlignment="1">
      <alignment horizontal="left" wrapText="1"/>
    </xf>
    <xf numFmtId="0" fontId="10" fillId="0" borderId="102" xfId="0" applyFont="1" applyBorder="1" applyAlignment="1">
      <alignment horizontal="left" wrapText="1"/>
    </xf>
    <xf numFmtId="0" fontId="10" fillId="0" borderId="0" xfId="0" applyFont="1" applyAlignment="1">
      <alignment horizontal="left" vertical="top" wrapText="1"/>
    </xf>
    <xf numFmtId="0" fontId="10" fillId="0" borderId="39" xfId="0" applyFont="1" applyBorder="1" applyAlignment="1">
      <alignment horizontal="left" vertical="top" wrapText="1"/>
    </xf>
    <xf numFmtId="0" fontId="23" fillId="0" borderId="33" xfId="0" applyFont="1" applyBorder="1" applyAlignment="1" applyProtection="1">
      <alignment horizontal="left" vertical="top" wrapText="1"/>
      <protection locked="0"/>
    </xf>
    <xf numFmtId="0" fontId="23" fillId="0" borderId="19" xfId="0" applyFont="1" applyBorder="1" applyAlignment="1" applyProtection="1">
      <alignment horizontal="left" vertical="top" wrapText="1"/>
      <protection locked="0"/>
    </xf>
    <xf numFmtId="0" fontId="23" fillId="0" borderId="20" xfId="0" applyFont="1" applyBorder="1" applyAlignment="1" applyProtection="1">
      <alignment horizontal="left" vertical="top" wrapText="1"/>
      <protection locked="0"/>
    </xf>
    <xf numFmtId="0" fontId="0" fillId="0" borderId="0" xfId="0" applyAlignment="1">
      <alignment horizontal="center"/>
    </xf>
    <xf numFmtId="0" fontId="3" fillId="0" borderId="7" xfId="0" applyFont="1" applyBorder="1" applyAlignment="1">
      <alignment horizontal="left" vertical="center" wrapText="1" readingOrder="1"/>
    </xf>
    <xf numFmtId="44" fontId="38" fillId="5" borderId="14" xfId="0" applyNumberFormat="1" applyFont="1" applyFill="1" applyBorder="1" applyAlignment="1">
      <alignment horizontal="center" vertical="center"/>
    </xf>
    <xf numFmtId="44" fontId="38" fillId="5" borderId="90" xfId="0" applyNumberFormat="1" applyFont="1" applyFill="1" applyBorder="1" applyAlignment="1">
      <alignment horizontal="center" vertical="center"/>
    </xf>
    <xf numFmtId="0" fontId="3" fillId="5" borderId="0" xfId="0" applyFont="1" applyFill="1" applyAlignment="1">
      <alignment horizontal="center" vertical="center" wrapText="1" readingOrder="1"/>
    </xf>
    <xf numFmtId="0" fontId="3" fillId="5" borderId="39" xfId="0" applyFont="1" applyFill="1" applyBorder="1" applyAlignment="1">
      <alignment horizontal="center" vertical="center" wrapText="1" readingOrder="1"/>
    </xf>
    <xf numFmtId="0" fontId="10" fillId="0" borderId="0" xfId="0" applyFont="1" applyAlignment="1">
      <alignment horizontal="left" vertical="center" wrapText="1" readingOrder="1"/>
    </xf>
    <xf numFmtId="0" fontId="25" fillId="5" borderId="84" xfId="0" applyFont="1" applyFill="1" applyBorder="1" applyAlignment="1">
      <alignment horizontal="center" vertical="center" wrapText="1"/>
    </xf>
    <xf numFmtId="0" fontId="29" fillId="4" borderId="88" xfId="0" applyFont="1" applyFill="1" applyBorder="1" applyAlignment="1" applyProtection="1">
      <alignment horizontal="left" vertical="center"/>
      <protection locked="0"/>
    </xf>
    <xf numFmtId="0" fontId="29" fillId="4" borderId="100" xfId="0" applyFont="1" applyFill="1" applyBorder="1" applyAlignment="1" applyProtection="1">
      <alignment horizontal="left" vertical="center"/>
      <protection locked="0"/>
    </xf>
    <xf numFmtId="0" fontId="29" fillId="4" borderId="101" xfId="0" applyFont="1" applyFill="1" applyBorder="1" applyAlignment="1" applyProtection="1">
      <alignment horizontal="left" vertical="center"/>
      <protection locked="0"/>
    </xf>
    <xf numFmtId="0" fontId="6" fillId="2" borderId="31" xfId="0" applyFont="1" applyFill="1" applyBorder="1" applyAlignment="1">
      <alignment horizontal="center" vertical="center" wrapText="1"/>
    </xf>
    <xf numFmtId="0" fontId="6" fillId="2" borderId="70" xfId="0" applyFont="1" applyFill="1" applyBorder="1" applyAlignment="1">
      <alignment horizontal="center" vertical="center" wrapText="1"/>
    </xf>
    <xf numFmtId="0" fontId="6" fillId="2" borderId="71" xfId="0" applyFont="1" applyFill="1" applyBorder="1" applyAlignment="1">
      <alignment horizontal="center" vertical="center" wrapText="1"/>
    </xf>
    <xf numFmtId="0" fontId="5" fillId="14" borderId="80" xfId="0" applyFont="1" applyFill="1" applyBorder="1" applyAlignment="1">
      <alignment horizontal="center" vertical="center" wrapText="1"/>
    </xf>
    <xf numFmtId="0" fontId="5" fillId="0" borderId="58" xfId="0" applyFont="1" applyBorder="1" applyAlignment="1">
      <alignment horizontal="right" wrapText="1"/>
    </xf>
    <xf numFmtId="0" fontId="5" fillId="0" borderId="59" xfId="0" applyFont="1" applyBorder="1" applyAlignment="1">
      <alignment horizontal="right" wrapText="1"/>
    </xf>
    <xf numFmtId="0" fontId="5" fillId="0" borderId="68" xfId="0" applyFont="1" applyBorder="1" applyAlignment="1">
      <alignment horizontal="right" wrapText="1"/>
    </xf>
    <xf numFmtId="0" fontId="3" fillId="3" borderId="22" xfId="0" applyFont="1" applyFill="1" applyBorder="1" applyAlignment="1">
      <alignment horizontal="center" wrapText="1"/>
    </xf>
    <xf numFmtId="0" fontId="3" fillId="3" borderId="28" xfId="0" applyFont="1" applyFill="1" applyBorder="1" applyAlignment="1">
      <alignment horizontal="center" wrapText="1"/>
    </xf>
    <xf numFmtId="0" fontId="25" fillId="5" borderId="19" xfId="0" applyFont="1" applyFill="1" applyBorder="1" applyAlignment="1">
      <alignment horizontal="center" vertical="center" wrapText="1"/>
    </xf>
    <xf numFmtId="0" fontId="25" fillId="5" borderId="22" xfId="0" applyFont="1" applyFill="1" applyBorder="1" applyAlignment="1">
      <alignment horizontal="center" vertical="center" wrapText="1"/>
    </xf>
    <xf numFmtId="0" fontId="5" fillId="5" borderId="34" xfId="0" applyFont="1" applyFill="1" applyBorder="1" applyAlignment="1">
      <alignment horizontal="left" vertical="center"/>
    </xf>
    <xf numFmtId="0" fontId="5" fillId="5" borderId="36" xfId="0" applyFont="1" applyFill="1" applyBorder="1" applyAlignment="1">
      <alignment horizontal="left"/>
    </xf>
    <xf numFmtId="0" fontId="10" fillId="4" borderId="77" xfId="0" applyFont="1" applyFill="1" applyBorder="1" applyAlignment="1" applyProtection="1">
      <alignment horizontal="left" vertical="center" wrapText="1"/>
      <protection locked="0"/>
    </xf>
    <xf numFmtId="0" fontId="10" fillId="4" borderId="17" xfId="0" applyFont="1" applyFill="1" applyBorder="1" applyAlignment="1" applyProtection="1">
      <alignment horizontal="left" vertical="center" wrapText="1"/>
      <protection locked="0"/>
    </xf>
    <xf numFmtId="0" fontId="10" fillId="4" borderId="76" xfId="0" applyFont="1" applyFill="1" applyBorder="1" applyAlignment="1" applyProtection="1">
      <alignment horizontal="left" vertical="center" wrapText="1"/>
      <protection locked="0"/>
    </xf>
    <xf numFmtId="44" fontId="31" fillId="5" borderId="83" xfId="1" applyFont="1" applyFill="1" applyBorder="1" applyAlignment="1" applyProtection="1">
      <alignment horizontal="center" vertical="center"/>
    </xf>
    <xf numFmtId="0" fontId="30" fillId="2" borderId="17" xfId="0" applyFont="1" applyFill="1" applyBorder="1" applyAlignment="1">
      <alignment horizontal="left" vertical="center" wrapText="1"/>
    </xf>
    <xf numFmtId="0" fontId="30" fillId="2" borderId="18" xfId="0" applyFont="1" applyFill="1" applyBorder="1" applyAlignment="1">
      <alignment horizontal="left" vertical="center" wrapText="1"/>
    </xf>
    <xf numFmtId="0" fontId="36" fillId="2" borderId="17" xfId="0" applyFont="1" applyFill="1" applyBorder="1" applyAlignment="1">
      <alignment horizontal="center" vertical="center" wrapText="1"/>
    </xf>
    <xf numFmtId="0" fontId="25" fillId="5" borderId="65" xfId="0" applyFont="1" applyFill="1" applyBorder="1" applyAlignment="1">
      <alignment horizontal="center" vertical="center" wrapText="1"/>
    </xf>
    <xf numFmtId="0" fontId="26" fillId="0" borderId="21" xfId="0" applyFont="1" applyBorder="1" applyAlignment="1">
      <alignment horizontal="left" vertical="top"/>
    </xf>
    <xf numFmtId="0" fontId="26" fillId="0" borderId="22" xfId="0" applyFont="1" applyBorder="1" applyAlignment="1">
      <alignment horizontal="left" vertical="top"/>
    </xf>
    <xf numFmtId="0" fontId="26" fillId="0" borderId="23" xfId="0" applyFont="1" applyBorder="1" applyAlignment="1">
      <alignment horizontal="left" vertical="top"/>
    </xf>
    <xf numFmtId="0" fontId="27" fillId="4" borderId="24" xfId="4" applyFill="1" applyBorder="1" applyAlignment="1" applyProtection="1">
      <alignment horizontal="left" vertical="center" wrapText="1"/>
      <protection locked="0"/>
    </xf>
    <xf numFmtId="0" fontId="3" fillId="4" borderId="24" xfId="0" applyFont="1" applyFill="1" applyBorder="1" applyAlignment="1" applyProtection="1">
      <alignment horizontal="left" vertical="center" wrapText="1"/>
      <protection locked="0"/>
    </xf>
    <xf numFmtId="0" fontId="20" fillId="0" borderId="34" xfId="0" applyFont="1" applyBorder="1" applyAlignment="1">
      <alignment horizontal="left" vertical="center" wrapText="1"/>
    </xf>
    <xf numFmtId="0" fontId="32" fillId="2" borderId="14" xfId="0" applyFont="1" applyFill="1" applyBorder="1" applyAlignment="1">
      <alignment horizontal="center" wrapText="1"/>
    </xf>
    <xf numFmtId="0" fontId="32" fillId="2" borderId="17" xfId="0" applyFont="1" applyFill="1" applyBorder="1" applyAlignment="1">
      <alignment horizontal="center" wrapText="1"/>
    </xf>
    <xf numFmtId="0" fontId="5" fillId="0" borderId="33" xfId="0" applyFont="1" applyBorder="1" applyAlignment="1">
      <alignment horizontal="left" vertical="center"/>
    </xf>
    <xf numFmtId="0" fontId="5" fillId="0" borderId="19" xfId="0" applyFont="1" applyBorder="1" applyAlignment="1">
      <alignment horizontal="left" vertical="center"/>
    </xf>
    <xf numFmtId="0" fontId="5" fillId="0" borderId="75" xfId="0" applyFont="1" applyBorder="1" applyAlignment="1">
      <alignment horizontal="left" vertical="center"/>
    </xf>
    <xf numFmtId="0" fontId="5" fillId="4" borderId="31" xfId="0" applyFont="1" applyFill="1" applyBorder="1" applyAlignment="1" applyProtection="1">
      <alignment horizontal="center" wrapText="1"/>
      <protection locked="0"/>
    </xf>
    <xf numFmtId="0" fontId="5" fillId="4" borderId="7" xfId="0" applyFont="1" applyFill="1" applyBorder="1" applyAlignment="1" applyProtection="1">
      <alignment horizontal="center" wrapText="1"/>
      <protection locked="0"/>
    </xf>
    <xf numFmtId="2" fontId="3" fillId="4" borderId="49" xfId="0" applyNumberFormat="1" applyFont="1" applyFill="1" applyBorder="1" applyAlignment="1" applyProtection="1">
      <alignment horizontal="center" vertical="center"/>
      <protection locked="0"/>
    </xf>
    <xf numFmtId="40" fontId="3" fillId="4" borderId="72" xfId="1" applyNumberFormat="1" applyFont="1" applyFill="1" applyBorder="1" applyAlignment="1" applyProtection="1">
      <alignment horizontal="center" vertical="center"/>
      <protection locked="0"/>
    </xf>
    <xf numFmtId="168" fontId="3" fillId="0" borderId="72" xfId="0" applyNumberFormat="1" applyFont="1" applyBorder="1" applyAlignment="1">
      <alignment horizontal="center" vertical="center"/>
    </xf>
    <xf numFmtId="9" fontId="3" fillId="5" borderId="28" xfId="2" applyFont="1" applyFill="1" applyBorder="1" applyAlignment="1" applyProtection="1">
      <alignment horizontal="center" vertical="center" wrapText="1"/>
    </xf>
    <xf numFmtId="9" fontId="2" fillId="3" borderId="0" xfId="2" applyFont="1" applyFill="1" applyAlignment="1">
      <alignment horizontal="center" vertical="center"/>
    </xf>
    <xf numFmtId="0" fontId="2" fillId="3" borderId="0" xfId="0" applyFont="1" applyFill="1" applyAlignment="1">
      <alignment horizontal="center" vertical="center" wrapText="1"/>
    </xf>
    <xf numFmtId="0" fontId="0" fillId="10" borderId="0" xfId="0" applyFill="1" applyAlignment="1">
      <alignment horizontal="center" wrapText="1"/>
    </xf>
    <xf numFmtId="0" fontId="2" fillId="12" borderId="0" xfId="0" applyFont="1" applyFill="1" applyAlignment="1">
      <alignment horizontal="center" vertical="center" wrapText="1"/>
    </xf>
  </cellXfs>
  <cellStyles count="5">
    <cellStyle name="Lien hypertexte" xfId="4" builtinId="8"/>
    <cellStyle name="Monétaire" xfId="1" builtinId="4"/>
    <cellStyle name="Normal" xfId="0" builtinId="0"/>
    <cellStyle name="Normal 3" xfId="3" xr:uid="{63A0510D-6C88-4EE8-8E6F-6B2BA4FFE639}"/>
    <cellStyle name="Pourcentage" xfId="2" builtinId="5"/>
  </cellStyles>
  <dxfs count="105">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ont>
        <color theme="5" tint="-0.24994659260841701"/>
      </font>
    </dxf>
    <dxf>
      <font>
        <color rgb="FF00B050"/>
      </font>
    </dxf>
    <dxf>
      <font>
        <color rgb="FF006100"/>
      </font>
      <fill>
        <patternFill>
          <bgColor rgb="FFC6EFCE"/>
        </patternFill>
      </fill>
    </dxf>
    <dxf>
      <font>
        <color rgb="FF006100"/>
      </font>
      <fill>
        <patternFill>
          <bgColor rgb="FFC6EFCE"/>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s>
  <tableStyles count="0" defaultTableStyle="TableStyleMedium2" defaultPivotStyle="PivotStyleLight16"/>
  <colors>
    <mruColors>
      <color rgb="FF006100"/>
      <color rgb="FFC6EFCE"/>
      <color rgb="FF4F81BD"/>
      <color rgb="FFFF8F8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0</xdr:colOff>
      <xdr:row>9</xdr:row>
      <xdr:rowOff>0</xdr:rowOff>
    </xdr:from>
    <xdr:to>
      <xdr:col>18</xdr:col>
      <xdr:colOff>588360</xdr:colOff>
      <xdr:row>9</xdr:row>
      <xdr:rowOff>1120237</xdr:rowOff>
    </xdr:to>
    <xdr:pic>
      <xdr:nvPicPr>
        <xdr:cNvPr id="2" name="Image 1">
          <a:extLst>
            <a:ext uri="{FF2B5EF4-FFF2-40B4-BE49-F238E27FC236}">
              <a16:creationId xmlns:a16="http://schemas.microsoft.com/office/drawing/2014/main" id="{93391AE8-DCDF-C629-EA93-524171F0A1D2}"/>
            </a:ext>
          </a:extLst>
        </xdr:cNvPr>
        <xdr:cNvPicPr>
          <a:picLocks noChangeAspect="1"/>
        </xdr:cNvPicPr>
      </xdr:nvPicPr>
      <xdr:blipFill>
        <a:blip xmlns:r="http://schemas.openxmlformats.org/officeDocument/2006/relationships" r:embed="rId1"/>
        <a:stretch>
          <a:fillRect/>
        </a:stretch>
      </xdr:blipFill>
      <xdr:spPr>
        <a:xfrm>
          <a:off x="6999767" y="6539023"/>
          <a:ext cx="8474174" cy="1120237"/>
        </a:xfrm>
        <a:prstGeom prst="rect">
          <a:avLst/>
        </a:prstGeom>
      </xdr:spPr>
    </xdr:pic>
    <xdr:clientData/>
  </xdr:twoCellAnchor>
  <xdr:twoCellAnchor editAs="oneCell">
    <xdr:from>
      <xdr:col>8</xdr:col>
      <xdr:colOff>0</xdr:colOff>
      <xdr:row>11</xdr:row>
      <xdr:rowOff>0</xdr:rowOff>
    </xdr:from>
    <xdr:to>
      <xdr:col>18</xdr:col>
      <xdr:colOff>550257</xdr:colOff>
      <xdr:row>12</xdr:row>
      <xdr:rowOff>69379</xdr:rowOff>
    </xdr:to>
    <xdr:pic>
      <xdr:nvPicPr>
        <xdr:cNvPr id="7" name="Image 6">
          <a:extLst>
            <a:ext uri="{FF2B5EF4-FFF2-40B4-BE49-F238E27FC236}">
              <a16:creationId xmlns:a16="http://schemas.microsoft.com/office/drawing/2014/main" id="{F9321FC4-8431-FDA8-63B2-F17F677105F2}"/>
            </a:ext>
          </a:extLst>
        </xdr:cNvPr>
        <xdr:cNvPicPr>
          <a:picLocks noChangeAspect="1"/>
        </xdr:cNvPicPr>
      </xdr:nvPicPr>
      <xdr:blipFill>
        <a:blip xmlns:r="http://schemas.openxmlformats.org/officeDocument/2006/relationships" r:embed="rId2"/>
        <a:stretch>
          <a:fillRect/>
        </a:stretch>
      </xdr:blipFill>
      <xdr:spPr>
        <a:xfrm>
          <a:off x="6999767" y="7930116"/>
          <a:ext cx="8436071" cy="1044030"/>
        </a:xfrm>
        <a:prstGeom prst="rect">
          <a:avLst/>
        </a:prstGeom>
      </xdr:spPr>
    </xdr:pic>
    <xdr:clientData/>
  </xdr:twoCellAnchor>
  <xdr:twoCellAnchor editAs="oneCell">
    <xdr:from>
      <xdr:col>8</xdr:col>
      <xdr:colOff>0</xdr:colOff>
      <xdr:row>13</xdr:row>
      <xdr:rowOff>0</xdr:rowOff>
    </xdr:from>
    <xdr:to>
      <xdr:col>18</xdr:col>
      <xdr:colOff>573119</xdr:colOff>
      <xdr:row>13</xdr:row>
      <xdr:rowOff>1303133</xdr:rowOff>
    </xdr:to>
    <xdr:pic>
      <xdr:nvPicPr>
        <xdr:cNvPr id="8" name="Image 7">
          <a:extLst>
            <a:ext uri="{FF2B5EF4-FFF2-40B4-BE49-F238E27FC236}">
              <a16:creationId xmlns:a16="http://schemas.microsoft.com/office/drawing/2014/main" id="{201703AF-881E-38E4-EE75-391B44BC470A}"/>
            </a:ext>
          </a:extLst>
        </xdr:cNvPr>
        <xdr:cNvPicPr>
          <a:picLocks noChangeAspect="1"/>
        </xdr:cNvPicPr>
      </xdr:nvPicPr>
      <xdr:blipFill>
        <a:blip xmlns:r="http://schemas.openxmlformats.org/officeDocument/2006/relationships" r:embed="rId3"/>
        <a:stretch>
          <a:fillRect/>
        </a:stretch>
      </xdr:blipFill>
      <xdr:spPr>
        <a:xfrm>
          <a:off x="6999767" y="9135140"/>
          <a:ext cx="8458933" cy="1303133"/>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hyperlink" Target="mailto:a@gigi.com"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agriconseils.qc.ca/wp-content/uploads/2025/05/Guide_admin_PSC2023-2028_Mai2025v5.pdf" TargetMode="External"/><Relationship Id="rId18" Type="http://schemas.openxmlformats.org/officeDocument/2006/relationships/hyperlink" Target="https://agriconseils.qc.ca/wp-content/uploads/2025/05/Guide_admin_PSC2023-2028_Mai2025v5.pdf" TargetMode="External"/><Relationship Id="rId26" Type="http://schemas.openxmlformats.org/officeDocument/2006/relationships/hyperlink" Target="https://agriconseils.qc.ca/wp-content/uploads/2025/05/Guide_admin_PSC2023-2028_Mai2025v5.pdf" TargetMode="External"/><Relationship Id="rId39" Type="http://schemas.openxmlformats.org/officeDocument/2006/relationships/hyperlink" Target="https://agriconseils.qc.ca/wp-content/uploads/2025/05/Guide_admin_PSC2023-2028_Mai2025v5.pdf" TargetMode="External"/><Relationship Id="rId21" Type="http://schemas.openxmlformats.org/officeDocument/2006/relationships/hyperlink" Target="https://agriconseils.qc.ca/wp-content/uploads/2025/05/Guide_admin_PSC2023-2028_Mai2025v5.pdf" TargetMode="External"/><Relationship Id="rId34" Type="http://schemas.openxmlformats.org/officeDocument/2006/relationships/hyperlink" Target="https://agriconseils.qc.ca/wp-content/uploads/2025/05/Guide_admin_PSC2023-2028_Mai2025v5.pdf" TargetMode="External"/><Relationship Id="rId42" Type="http://schemas.openxmlformats.org/officeDocument/2006/relationships/hyperlink" Target="https://agriconseils.qc.ca/wp-content/uploads/2025/05/Guide_admin_PSC2023-2028_Mai2025v5.pdf" TargetMode="External"/><Relationship Id="rId47" Type="http://schemas.openxmlformats.org/officeDocument/2006/relationships/hyperlink" Target="https://agriconseils.qc.ca/wp-content/uploads/2025/05/Guide_admin_PSC2023-2028_Mai2025v5.pdf" TargetMode="External"/><Relationship Id="rId50" Type="http://schemas.openxmlformats.org/officeDocument/2006/relationships/hyperlink" Target="https://agriconseils.qc.ca/wp-content/uploads/2025/05/Guide_admin_PSC2023-2028_Mai2025v5.pdf" TargetMode="External"/><Relationship Id="rId55" Type="http://schemas.openxmlformats.org/officeDocument/2006/relationships/hyperlink" Target="https://agriconseils.qc.ca/wp-content/uploads/2025/05/Guide_admin_PSC2023-2028_Mai2025v5.pdf" TargetMode="External"/><Relationship Id="rId63" Type="http://schemas.openxmlformats.org/officeDocument/2006/relationships/hyperlink" Target="https://agriconseils.qc.ca/wp-content/uploads/2025/05/Guide_admin_PSC2023-2028_Mai2025v5.pdf" TargetMode="External"/><Relationship Id="rId7" Type="http://schemas.openxmlformats.org/officeDocument/2006/relationships/hyperlink" Target="https://agriconseils.qc.ca/wp-content/uploads/2025/05/Guide_admin_PSC2023-2028_Mai2025v5.pdf" TargetMode="External"/><Relationship Id="rId2" Type="http://schemas.openxmlformats.org/officeDocument/2006/relationships/hyperlink" Target="https://agriconseils.qc.ca/wp-content/uploads/2025/05/Guide_admin_PSC2023-2028_Mai2025v5.pdf" TargetMode="External"/><Relationship Id="rId16" Type="http://schemas.openxmlformats.org/officeDocument/2006/relationships/hyperlink" Target="https://agriconseils.qc.ca/wp-content/uploads/2025/05/Guide_admin_PSC2023-2028_Mai2025v5.pdf" TargetMode="External"/><Relationship Id="rId20" Type="http://schemas.openxmlformats.org/officeDocument/2006/relationships/hyperlink" Target="https://agriconseils.qc.ca/wp-content/uploads/2025/05/Guide_admin_PSC2023-2028_Mai2025v5.pdf" TargetMode="External"/><Relationship Id="rId29" Type="http://schemas.openxmlformats.org/officeDocument/2006/relationships/hyperlink" Target="https://agriconseils.qc.ca/wp-content/uploads/2025/05/Guide_admin_PSC2023-2028_Mai2025v5.pdf" TargetMode="External"/><Relationship Id="rId41" Type="http://schemas.openxmlformats.org/officeDocument/2006/relationships/hyperlink" Target="https://agriconseils.qc.ca/wp-content/uploads/2025/05/Guide_admin_PSC2023-2028_Mai2025v5.pdf" TargetMode="External"/><Relationship Id="rId54" Type="http://schemas.openxmlformats.org/officeDocument/2006/relationships/hyperlink" Target="https://agriconseils.qc.ca/wp-content/uploads/2025/05/Guide_admin_PSC2023-2028_Mai2025v5.pdf" TargetMode="External"/><Relationship Id="rId62" Type="http://schemas.openxmlformats.org/officeDocument/2006/relationships/hyperlink" Target="https://agriconseils.qc.ca/wp-content/uploads/2025/05/Guide_admin_PSC2023-2028_Mai2025v5.pdf" TargetMode="External"/><Relationship Id="rId1" Type="http://schemas.openxmlformats.org/officeDocument/2006/relationships/hyperlink" Target="https://agriconseils.qc.ca/wp-content/uploads/2025/05/Guide_admin_PSC2023-2028_Mai2025v5.pdf" TargetMode="External"/><Relationship Id="rId6" Type="http://schemas.openxmlformats.org/officeDocument/2006/relationships/hyperlink" Target="https://agriconseils.qc.ca/wp-content/uploads/2025/05/Guide_admin_PSC2023-2028_Mai2025v5.pdf" TargetMode="External"/><Relationship Id="rId11" Type="http://schemas.openxmlformats.org/officeDocument/2006/relationships/hyperlink" Target="https://agriconseils.qc.ca/wp-content/uploads/2025/05/Guide_admin_PSC2023-2028_Mai2025v5.pdf" TargetMode="External"/><Relationship Id="rId24" Type="http://schemas.openxmlformats.org/officeDocument/2006/relationships/hyperlink" Target="https://agriconseils.qc.ca/wp-content/uploads/2025/05/Guide_admin_PSC2023-2028_Mai2025v5.pdf" TargetMode="External"/><Relationship Id="rId32" Type="http://schemas.openxmlformats.org/officeDocument/2006/relationships/hyperlink" Target="https://agriconseils.qc.ca/wp-content/uploads/2025/05/Guide_admin_PSC2023-2028_Mai2025v5.pdf" TargetMode="External"/><Relationship Id="rId37" Type="http://schemas.openxmlformats.org/officeDocument/2006/relationships/hyperlink" Target="https://agriconseils.qc.ca/wp-content/uploads/2025/05/Guide_admin_PSC2023-2028_Mai2025v5.pdf" TargetMode="External"/><Relationship Id="rId40" Type="http://schemas.openxmlformats.org/officeDocument/2006/relationships/hyperlink" Target="https://agriconseils.qc.ca/wp-content/uploads/2025/05/Guide_admin_PSC2023-2028_Mai2025v5.pdf" TargetMode="External"/><Relationship Id="rId45" Type="http://schemas.openxmlformats.org/officeDocument/2006/relationships/hyperlink" Target="https://agriconseils.qc.ca/wp-content/uploads/2025/05/Guide_admin_PSC2023-2028_Mai2025v5.pdf" TargetMode="External"/><Relationship Id="rId53" Type="http://schemas.openxmlformats.org/officeDocument/2006/relationships/hyperlink" Target="https://agriconseils.qc.ca/wp-content/uploads/2025/05/Guide_admin_PSC2023-2028_Mai2025v5.pdf" TargetMode="External"/><Relationship Id="rId58" Type="http://schemas.openxmlformats.org/officeDocument/2006/relationships/hyperlink" Target="https://agriconseils.qc.ca/wp-content/uploads/2025/05/Guide_admin_PSC2023-2028_Mai2025v5.pdf" TargetMode="External"/><Relationship Id="rId5" Type="http://schemas.openxmlformats.org/officeDocument/2006/relationships/hyperlink" Target="https://agriconseils.qc.ca/wp-content/uploads/2025/05/Guide_admin_PSC2023-2028_Mai2025v5.pdf" TargetMode="External"/><Relationship Id="rId15" Type="http://schemas.openxmlformats.org/officeDocument/2006/relationships/hyperlink" Target="https://agriconseils.qc.ca/wp-content/uploads/2025/05/Guide_admin_PSC2023-2028_Mai2025v5.pdf" TargetMode="External"/><Relationship Id="rId23" Type="http://schemas.openxmlformats.org/officeDocument/2006/relationships/hyperlink" Target="https://agriconseils.qc.ca/wp-content/uploads/2025/05/Guide_admin_PSC2023-2028_Mai2025v5.pdf" TargetMode="External"/><Relationship Id="rId28" Type="http://schemas.openxmlformats.org/officeDocument/2006/relationships/hyperlink" Target="https://agriconseils.qc.ca/wp-content/uploads/2025/05/Guide_admin_PSC2023-2028_Mai2025v5.pdf" TargetMode="External"/><Relationship Id="rId36" Type="http://schemas.openxmlformats.org/officeDocument/2006/relationships/hyperlink" Target="https://agriconseils.qc.ca/wp-content/uploads/2025/05/Guide_admin_PSC2023-2028_Mai2025v5.pdf" TargetMode="External"/><Relationship Id="rId49" Type="http://schemas.openxmlformats.org/officeDocument/2006/relationships/hyperlink" Target="https://agriconseils.qc.ca/wp-content/uploads/2025/05/Guide_admin_PSC2023-2028_Mai2025v5.pdf" TargetMode="External"/><Relationship Id="rId57" Type="http://schemas.openxmlformats.org/officeDocument/2006/relationships/hyperlink" Target="https://agriconseils.qc.ca/wp-content/uploads/2025/05/Guide_admin_PSC2023-2028_Mai2025v5.pdf" TargetMode="External"/><Relationship Id="rId61" Type="http://schemas.openxmlformats.org/officeDocument/2006/relationships/hyperlink" Target="https://agriconseils.qc.ca/wp-content/uploads/2025/05/Guide_admin_PSC2023-2028_Mai2025v5.pdf" TargetMode="External"/><Relationship Id="rId10" Type="http://schemas.openxmlformats.org/officeDocument/2006/relationships/hyperlink" Target="https://agriconseils.qc.ca/wp-content/uploads/2025/05/Guide_admin_PSC2023-2028_Mai2025v5.pdf" TargetMode="External"/><Relationship Id="rId19" Type="http://schemas.openxmlformats.org/officeDocument/2006/relationships/hyperlink" Target="https://agriconseils.qc.ca/wp-content/uploads/2025/05/Guide_admin_PSC2023-2028_Mai2025v5.pdf" TargetMode="External"/><Relationship Id="rId31" Type="http://schemas.openxmlformats.org/officeDocument/2006/relationships/hyperlink" Target="https://agriconseils.qc.ca/wp-content/uploads/2025/05/Guide_admin_PSC2023-2028_Mai2025v5.pdf" TargetMode="External"/><Relationship Id="rId44" Type="http://schemas.openxmlformats.org/officeDocument/2006/relationships/hyperlink" Target="https://agriconseils.qc.ca/wp-content/uploads/2025/05/Guide_admin_PSC2023-2028_Mai2025v5.pdf" TargetMode="External"/><Relationship Id="rId52" Type="http://schemas.openxmlformats.org/officeDocument/2006/relationships/hyperlink" Target="https://agriconseils.qc.ca/wp-content/uploads/2025/05/Guide_admin_PSC2023-2028_Mai2025v5.pdf" TargetMode="External"/><Relationship Id="rId60" Type="http://schemas.openxmlformats.org/officeDocument/2006/relationships/hyperlink" Target="https://agriconseils.qc.ca/wp-content/uploads/2025/05/Guide_admin_PSC2023-2028_Mai2025v5.pdf" TargetMode="External"/><Relationship Id="rId4" Type="http://schemas.openxmlformats.org/officeDocument/2006/relationships/hyperlink" Target="https://agriconseils.qc.ca/wp-content/uploads/2025/05/Guide_admin_PSC2023-2028_Mai2025v5.pdf" TargetMode="External"/><Relationship Id="rId9" Type="http://schemas.openxmlformats.org/officeDocument/2006/relationships/hyperlink" Target="https://agriconseils.qc.ca/wp-content/uploads/2025/05/Guide_admin_PSC2023-2028_Mai2025v5.pdf" TargetMode="External"/><Relationship Id="rId14" Type="http://schemas.openxmlformats.org/officeDocument/2006/relationships/hyperlink" Target="https://agriconseils.qc.ca/wp-content/uploads/2025/05/Guide_admin_PSC2023-2028_Mai2025v5.pdf" TargetMode="External"/><Relationship Id="rId22" Type="http://schemas.openxmlformats.org/officeDocument/2006/relationships/hyperlink" Target="https://agriconseils.qc.ca/wp-content/uploads/2025/05/Guide_admin_PSC2023-2028_Mai2025v5.pdf" TargetMode="External"/><Relationship Id="rId27" Type="http://schemas.openxmlformats.org/officeDocument/2006/relationships/hyperlink" Target="https://agriconseils.qc.ca/wp-content/uploads/2025/05/Guide_admin_PSC2023-2028_Mai2025v5.pdf" TargetMode="External"/><Relationship Id="rId30" Type="http://schemas.openxmlformats.org/officeDocument/2006/relationships/hyperlink" Target="https://agriconseils.qc.ca/wp-content/uploads/2025/05/Guide_admin_PSC2023-2028_Mai2025v5.pdf" TargetMode="External"/><Relationship Id="rId35" Type="http://schemas.openxmlformats.org/officeDocument/2006/relationships/hyperlink" Target="https://agriconseils.qc.ca/wp-content/uploads/2025/05/Guide_admin_PSC2023-2028_Mai2025v5.pdf" TargetMode="External"/><Relationship Id="rId43" Type="http://schemas.openxmlformats.org/officeDocument/2006/relationships/hyperlink" Target="https://agriconseils.qc.ca/wp-content/uploads/2025/05/Guide_admin_PSC2023-2028_Mai2025v5.pdf" TargetMode="External"/><Relationship Id="rId48" Type="http://schemas.openxmlformats.org/officeDocument/2006/relationships/hyperlink" Target="https://agriconseils.qc.ca/wp-content/uploads/2025/05/Guide_admin_PSC2023-2028_Mai2025v5.pdf" TargetMode="External"/><Relationship Id="rId56" Type="http://schemas.openxmlformats.org/officeDocument/2006/relationships/hyperlink" Target="https://agriconseils.qc.ca/wp-content/uploads/2025/05/Guide_admin_PSC2023-2028_Mai2025v5.pdf" TargetMode="External"/><Relationship Id="rId64" Type="http://schemas.openxmlformats.org/officeDocument/2006/relationships/printerSettings" Target="../printerSettings/printerSettings4.bin"/><Relationship Id="rId8" Type="http://schemas.openxmlformats.org/officeDocument/2006/relationships/hyperlink" Target="https://agriconseils.qc.ca/wp-content/uploads/2025/05/Guide_admin_PSC2023-2028_Mai2025v5.pdf" TargetMode="External"/><Relationship Id="rId51" Type="http://schemas.openxmlformats.org/officeDocument/2006/relationships/hyperlink" Target="https://agriconseils.qc.ca/wp-content/uploads/2025/05/Guide_admin_PSC2023-2028_Mai2025v5.pdf" TargetMode="External"/><Relationship Id="rId3" Type="http://schemas.openxmlformats.org/officeDocument/2006/relationships/hyperlink" Target="https://agriconseils.qc.ca/wp-content/uploads/2025/05/Guide_admin_PSC2023-2028_Mai2025v5.pdf" TargetMode="External"/><Relationship Id="rId12" Type="http://schemas.openxmlformats.org/officeDocument/2006/relationships/hyperlink" Target="https://agriconseils.qc.ca/wp-content/uploads/2025/05/Guide_admin_PSC2023-2028_Mai2025v5.pdf" TargetMode="External"/><Relationship Id="rId17" Type="http://schemas.openxmlformats.org/officeDocument/2006/relationships/hyperlink" Target="https://agriconseils.qc.ca/wp-content/uploads/2025/05/Guide_admin_PSC2023-2028_Mai2025v5.pdf" TargetMode="External"/><Relationship Id="rId25" Type="http://schemas.openxmlformats.org/officeDocument/2006/relationships/hyperlink" Target="https://agriconseils.qc.ca/wp-content/uploads/2025/05/Guide_admin_PSC2023-2028_Mai2025v5.pdf" TargetMode="External"/><Relationship Id="rId33" Type="http://schemas.openxmlformats.org/officeDocument/2006/relationships/hyperlink" Target="https://agriconseils.qc.ca/wp-content/uploads/2025/05/Guide_admin_PSC2023-2028_Mai2025v5.pdf" TargetMode="External"/><Relationship Id="rId38" Type="http://schemas.openxmlformats.org/officeDocument/2006/relationships/hyperlink" Target="https://agriconseils.qc.ca/wp-content/uploads/2025/05/Guide_admin_PSC2023-2028_Mai2025v5.pdf" TargetMode="External"/><Relationship Id="rId46" Type="http://schemas.openxmlformats.org/officeDocument/2006/relationships/hyperlink" Target="https://agriconseils.qc.ca/wp-content/uploads/2025/05/Guide_admin_PSC2023-2028_Mai2025v5.pdf" TargetMode="External"/><Relationship Id="rId59" Type="http://schemas.openxmlformats.org/officeDocument/2006/relationships/hyperlink" Target="https://agriconseils.qc.ca/wp-content/uploads/2025/05/Guide_admin_PSC2023-2028_Mai2025v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48DC7-6518-4107-8B59-0CAD07744B4C}">
  <sheetPr codeName="Feuil3"/>
  <dimension ref="A1:H7"/>
  <sheetViews>
    <sheetView zoomScale="86" zoomScaleNormal="86" workbookViewId="0">
      <selection activeCell="J2" sqref="J2"/>
    </sheetView>
  </sheetViews>
  <sheetFormatPr baseColWidth="10" defaultRowHeight="14.4" x14ac:dyDescent="0.3"/>
  <cols>
    <col min="1" max="1" width="5.88671875" customWidth="1"/>
    <col min="6" max="6" width="21.44140625" customWidth="1"/>
    <col min="8" max="8" width="17.21875" customWidth="1"/>
  </cols>
  <sheetData>
    <row r="1" spans="1:8" ht="24.9" customHeight="1" x14ac:dyDescent="0.3">
      <c r="A1" s="112" t="s">
        <v>56</v>
      </c>
      <c r="B1" s="112"/>
      <c r="C1" s="112"/>
      <c r="D1" s="112"/>
      <c r="E1" s="112"/>
      <c r="F1" s="112"/>
      <c r="G1" s="112"/>
      <c r="H1" s="112"/>
    </row>
    <row r="2" spans="1:8" ht="362.4" customHeight="1" x14ac:dyDescent="0.3">
      <c r="A2" s="113" t="s">
        <v>258</v>
      </c>
      <c r="B2" s="113"/>
      <c r="C2" s="113"/>
      <c r="D2" s="113"/>
      <c r="E2" s="113"/>
      <c r="F2" s="113"/>
      <c r="G2" s="113"/>
      <c r="H2" s="113"/>
    </row>
    <row r="3" spans="1:8" ht="98.25" customHeight="1" x14ac:dyDescent="0.3">
      <c r="A3" s="113" t="s">
        <v>257</v>
      </c>
      <c r="B3" s="113"/>
      <c r="C3" s="113"/>
      <c r="D3" s="113"/>
      <c r="E3" s="113"/>
      <c r="F3" s="113"/>
      <c r="G3" s="113"/>
      <c r="H3" s="113"/>
    </row>
    <row r="4" spans="1:8" ht="15" customHeight="1" x14ac:dyDescent="0.3">
      <c r="A4" s="114"/>
      <c r="B4" s="114"/>
      <c r="C4" s="114"/>
      <c r="D4" s="114"/>
      <c r="E4" s="114"/>
      <c r="F4" s="114"/>
      <c r="G4" s="114"/>
      <c r="H4" s="114"/>
    </row>
    <row r="5" spans="1:8" x14ac:dyDescent="0.3">
      <c r="A5" s="114"/>
      <c r="B5" s="114"/>
      <c r="C5" s="114"/>
      <c r="D5" s="114"/>
      <c r="E5" s="114"/>
      <c r="F5" s="114"/>
      <c r="G5" s="114"/>
      <c r="H5" s="114"/>
    </row>
    <row r="6" spans="1:8" x14ac:dyDescent="0.3">
      <c r="A6" s="8"/>
      <c r="B6" s="8"/>
      <c r="C6" s="8"/>
      <c r="D6" s="8"/>
      <c r="E6" s="8"/>
      <c r="F6" s="8"/>
      <c r="G6" s="8"/>
      <c r="H6" s="8"/>
    </row>
    <row r="7" spans="1:8" x14ac:dyDescent="0.3">
      <c r="A7" s="8"/>
      <c r="B7" s="8"/>
      <c r="C7" s="8"/>
      <c r="D7" s="8"/>
      <c r="E7" s="8"/>
      <c r="F7" s="8"/>
      <c r="G7" s="8"/>
      <c r="H7" s="8"/>
    </row>
  </sheetData>
  <sheetProtection algorithmName="SHA-512" hashValue="fKSlSWvDSIR8QXsb0ix9cPeKUEJFL3scaz9euccoyOQZkoBeeC1GVxzuDekc0ORIWBB7ILsoMkOwiawIJbF5VA==" saltValue="pFHoWHbQHWpvRv3SsXkxHg==" spinCount="100000" sheet="1" objects="1" scenarios="1"/>
  <mergeCells count="4">
    <mergeCell ref="A1:H1"/>
    <mergeCell ref="A2:H2"/>
    <mergeCell ref="A3:H3"/>
    <mergeCell ref="A4:H5"/>
  </mergeCells>
  <pageMargins left="0.23622047244094491" right="0.23622047244094491" top="0.35433070866141736" bottom="7.874015748031496E-2" header="0.31496062992125984" footer="0"/>
  <pageSetup paperSize="119" scale="7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73899-BEA1-441F-A99B-B0D398C41B14}">
  <sheetPr codeName="Feuil4"/>
  <dimension ref="A1:H19"/>
  <sheetViews>
    <sheetView zoomScale="90" zoomScaleNormal="90" workbookViewId="0">
      <selection activeCell="A6" sqref="A6:H6"/>
    </sheetView>
  </sheetViews>
  <sheetFormatPr baseColWidth="10" defaultRowHeight="14.4" x14ac:dyDescent="0.3"/>
  <cols>
    <col min="1" max="1" width="5.88671875" customWidth="1"/>
    <col min="6" max="6" width="21.44140625" customWidth="1"/>
    <col min="8" max="8" width="17.21875" customWidth="1"/>
  </cols>
  <sheetData>
    <row r="1" spans="1:8" ht="18" customHeight="1" x14ac:dyDescent="0.35">
      <c r="A1" s="117" t="s">
        <v>255</v>
      </c>
      <c r="B1" s="117"/>
      <c r="C1" s="117"/>
      <c r="D1" s="117"/>
      <c r="E1" s="117"/>
      <c r="F1" s="117"/>
      <c r="G1" s="117"/>
      <c r="H1" s="117"/>
    </row>
    <row r="2" spans="1:8" ht="31.5" customHeight="1" x14ac:dyDescent="0.3">
      <c r="A2" s="116" t="s">
        <v>88</v>
      </c>
      <c r="B2" s="116"/>
      <c r="C2" s="116"/>
      <c r="D2" s="116"/>
      <c r="E2" s="116"/>
      <c r="F2" s="116"/>
      <c r="G2" s="116"/>
      <c r="H2" s="116"/>
    </row>
    <row r="3" spans="1:8" ht="18" customHeight="1" x14ac:dyDescent="0.3">
      <c r="A3" s="115" t="s">
        <v>44</v>
      </c>
      <c r="B3" s="115"/>
      <c r="C3" s="115"/>
      <c r="D3" s="115"/>
      <c r="E3" s="115"/>
      <c r="F3" s="115"/>
      <c r="G3" s="115"/>
      <c r="H3" s="115"/>
    </row>
    <row r="4" spans="1:8" ht="67.2" customHeight="1" x14ac:dyDescent="0.3">
      <c r="A4" s="116" t="s">
        <v>237</v>
      </c>
      <c r="B4" s="116"/>
      <c r="C4" s="116"/>
      <c r="D4" s="116"/>
      <c r="E4" s="116"/>
      <c r="F4" s="116"/>
      <c r="G4" s="116"/>
      <c r="H4" s="116"/>
    </row>
    <row r="5" spans="1:8" ht="18" customHeight="1" x14ac:dyDescent="0.3">
      <c r="A5" s="115" t="s">
        <v>43</v>
      </c>
      <c r="B5" s="115"/>
      <c r="C5" s="115"/>
      <c r="D5" s="115"/>
      <c r="E5" s="115"/>
      <c r="F5" s="115"/>
      <c r="G5" s="115"/>
      <c r="H5" s="115"/>
    </row>
    <row r="6" spans="1:8" ht="141.6" customHeight="1" x14ac:dyDescent="0.3">
      <c r="A6" s="116" t="s">
        <v>238</v>
      </c>
      <c r="B6" s="116"/>
      <c r="C6" s="116"/>
      <c r="D6" s="116"/>
      <c r="E6" s="116"/>
      <c r="F6" s="116"/>
      <c r="G6" s="116"/>
      <c r="H6" s="116"/>
    </row>
    <row r="7" spans="1:8" ht="18" customHeight="1" x14ac:dyDescent="0.3">
      <c r="A7" s="115" t="s">
        <v>239</v>
      </c>
      <c r="B7" s="115"/>
      <c r="C7" s="115"/>
      <c r="D7" s="115"/>
      <c r="E7" s="115"/>
      <c r="F7" s="115"/>
      <c r="G7" s="115"/>
      <c r="H7" s="115"/>
    </row>
    <row r="8" spans="1:8" ht="184.2" customHeight="1" x14ac:dyDescent="0.3">
      <c r="A8" s="116" t="s">
        <v>317</v>
      </c>
      <c r="B8" s="116"/>
      <c r="C8" s="116"/>
      <c r="D8" s="116"/>
      <c r="E8" s="116"/>
      <c r="F8" s="116"/>
      <c r="G8" s="116"/>
      <c r="H8" s="116"/>
    </row>
    <row r="9" spans="1:8" ht="18" customHeight="1" x14ac:dyDescent="0.3">
      <c r="A9" s="115" t="s">
        <v>241</v>
      </c>
      <c r="B9" s="115"/>
      <c r="C9" s="115"/>
      <c r="D9" s="115"/>
      <c r="E9" s="115"/>
      <c r="F9" s="115"/>
      <c r="G9" s="115"/>
      <c r="H9" s="115"/>
    </row>
    <row r="10" spans="1:8" ht="91.2" customHeight="1" x14ac:dyDescent="0.3">
      <c r="A10" s="116" t="s">
        <v>316</v>
      </c>
      <c r="B10" s="116"/>
      <c r="C10" s="116"/>
      <c r="D10" s="116"/>
      <c r="E10" s="116"/>
      <c r="F10" s="116"/>
      <c r="G10" s="116"/>
      <c r="H10" s="116"/>
    </row>
    <row r="11" spans="1:8" ht="18" customHeight="1" x14ac:dyDescent="0.3">
      <c r="A11" s="115" t="s">
        <v>242</v>
      </c>
      <c r="B11" s="115"/>
      <c r="C11" s="115"/>
      <c r="D11" s="115"/>
      <c r="E11" s="115"/>
      <c r="F11" s="115"/>
      <c r="G11" s="115"/>
      <c r="H11" s="115"/>
    </row>
    <row r="12" spans="1:8" ht="76.8" customHeight="1" x14ac:dyDescent="0.3">
      <c r="A12" s="116" t="s">
        <v>245</v>
      </c>
      <c r="B12" s="116"/>
      <c r="C12" s="116"/>
      <c r="D12" s="116"/>
      <c r="E12" s="116"/>
      <c r="F12" s="116"/>
      <c r="G12" s="116"/>
      <c r="H12" s="116"/>
    </row>
    <row r="13" spans="1:8" ht="18" customHeight="1" x14ac:dyDescent="0.3">
      <c r="A13" s="115" t="s">
        <v>246</v>
      </c>
      <c r="B13" s="115"/>
      <c r="C13" s="115"/>
      <c r="D13" s="115"/>
      <c r="E13" s="115"/>
      <c r="F13" s="115"/>
      <c r="G13" s="115"/>
      <c r="H13" s="115"/>
    </row>
    <row r="14" spans="1:8" ht="265.2" customHeight="1" x14ac:dyDescent="0.3">
      <c r="A14" s="116" t="s">
        <v>247</v>
      </c>
      <c r="B14" s="116"/>
      <c r="C14" s="116"/>
      <c r="D14" s="116"/>
      <c r="E14" s="116"/>
      <c r="F14" s="116"/>
      <c r="G14" s="116"/>
      <c r="H14" s="116"/>
    </row>
    <row r="15" spans="1:8" ht="52.8" customHeight="1" x14ac:dyDescent="0.3">
      <c r="A15" s="116"/>
      <c r="B15" s="116"/>
      <c r="C15" s="116"/>
      <c r="D15" s="116"/>
      <c r="E15" s="116"/>
      <c r="F15" s="116"/>
      <c r="G15" s="116"/>
      <c r="H15" s="116"/>
    </row>
    <row r="16" spans="1:8" ht="18" customHeight="1" x14ac:dyDescent="0.3">
      <c r="A16" s="115" t="s">
        <v>71</v>
      </c>
      <c r="B16" s="115"/>
      <c r="C16" s="115"/>
      <c r="D16" s="115"/>
      <c r="E16" s="115"/>
      <c r="F16" s="115"/>
      <c r="G16" s="115"/>
      <c r="H16" s="115"/>
    </row>
    <row r="17" spans="1:8" ht="30.75" customHeight="1" x14ac:dyDescent="0.3">
      <c r="A17" s="116" t="s">
        <v>248</v>
      </c>
      <c r="B17" s="116"/>
      <c r="C17" s="116"/>
      <c r="D17" s="116"/>
      <c r="E17" s="116"/>
      <c r="F17" s="116"/>
      <c r="G17" s="116"/>
      <c r="H17" s="116"/>
    </row>
    <row r="18" spans="1:8" ht="18" x14ac:dyDescent="0.35">
      <c r="A18" s="117" t="s">
        <v>256</v>
      </c>
      <c r="B18" s="117"/>
      <c r="C18" s="117"/>
      <c r="D18" s="117"/>
      <c r="E18" s="117"/>
      <c r="F18" s="117"/>
      <c r="G18" s="117"/>
      <c r="H18" s="117"/>
    </row>
    <row r="19" spans="1:8" ht="60.6" customHeight="1" x14ac:dyDescent="0.3">
      <c r="A19" s="116" t="s">
        <v>273</v>
      </c>
      <c r="B19" s="116"/>
      <c r="C19" s="116"/>
      <c r="D19" s="116"/>
      <c r="E19" s="116"/>
      <c r="F19" s="116"/>
      <c r="G19" s="116"/>
      <c r="H19" s="116"/>
    </row>
  </sheetData>
  <sheetProtection algorithmName="SHA-512" hashValue="yd8xrh3wLG3wo/u+rwDXiS/neKRCn5054frWlMXWDahycy74Mvf0Se1WRe36DX0er9gX6dezVwf54L6rYNCs0A==" saltValue="i2pAm5cK7cQuM6ZQzJRZvw==" spinCount="100000" sheet="1" objects="1" scenarios="1"/>
  <mergeCells count="18">
    <mergeCell ref="A19:H19"/>
    <mergeCell ref="A1:H1"/>
    <mergeCell ref="A3:H3"/>
    <mergeCell ref="A4:H4"/>
    <mergeCell ref="A5:H5"/>
    <mergeCell ref="A17:H17"/>
    <mergeCell ref="A2:H2"/>
    <mergeCell ref="A6:H6"/>
    <mergeCell ref="A7:H7"/>
    <mergeCell ref="A8:H8"/>
    <mergeCell ref="A13:H13"/>
    <mergeCell ref="A14:H15"/>
    <mergeCell ref="A16:H16"/>
    <mergeCell ref="A9:H9"/>
    <mergeCell ref="A10:H10"/>
    <mergeCell ref="A11:H11"/>
    <mergeCell ref="A12:H12"/>
    <mergeCell ref="A18:H18"/>
  </mergeCells>
  <pageMargins left="0.23622047244094491" right="0.23622047244094491" top="0.35433070866141736" bottom="7.874015748031496E-2" header="0.31496062992125984" footer="0"/>
  <pageSetup paperSize="119" scale="71"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C375CE-E7AC-4574-B2D8-A8D84D3EE725}">
  <sheetPr codeName="Feuil1">
    <pageSetUpPr fitToPage="1"/>
  </sheetPr>
  <dimension ref="A1:RL130"/>
  <sheetViews>
    <sheetView showGridLines="0" tabSelected="1" topLeftCell="A13" zoomScale="110" zoomScaleNormal="110" workbookViewId="0">
      <selection activeCell="D20" sqref="D20:O20"/>
    </sheetView>
  </sheetViews>
  <sheetFormatPr baseColWidth="10" defaultColWidth="11.44140625" defaultRowHeight="14.4" x14ac:dyDescent="0.3"/>
  <cols>
    <col min="1" max="1" width="3.77734375" customWidth="1"/>
    <col min="2" max="2" width="12.33203125" style="62" customWidth="1"/>
    <col min="3" max="3" width="7.44140625" style="62" customWidth="1"/>
    <col min="4" max="4" width="3.88671875" style="62" customWidth="1"/>
    <col min="5" max="5" width="9" style="62" customWidth="1"/>
    <col min="6" max="6" width="6.109375" style="62" customWidth="1"/>
    <col min="7" max="7" width="6.21875" style="62" customWidth="1"/>
    <col min="8" max="8" width="5.88671875" style="62" customWidth="1"/>
    <col min="9" max="9" width="6.88671875" style="62" customWidth="1"/>
    <col min="10" max="10" width="5.44140625" style="62" customWidth="1"/>
    <col min="11" max="12" width="6.88671875" customWidth="1"/>
    <col min="13" max="13" width="11.109375" customWidth="1"/>
    <col min="14" max="14" width="11.88671875" customWidth="1"/>
    <col min="15" max="15" width="13.109375" style="62" customWidth="1"/>
    <col min="16" max="16" width="7.21875" style="35" customWidth="1"/>
    <col min="17" max="17" width="8.21875" customWidth="1"/>
    <col min="18" max="18" width="60.77734375" customWidth="1"/>
    <col min="19" max="19" width="37.77734375" customWidth="1"/>
    <col min="20" max="20" width="14.5546875" customWidth="1"/>
    <col min="28" max="28" width="0" hidden="1" customWidth="1"/>
  </cols>
  <sheetData>
    <row r="1" spans="1:16" s="49" customFormat="1" ht="36.6" customHeight="1" thickBot="1" x14ac:dyDescent="0.3">
      <c r="A1" s="352" t="s">
        <v>318</v>
      </c>
      <c r="B1" s="353"/>
      <c r="C1" s="47"/>
      <c r="D1" s="47"/>
      <c r="E1" s="344" t="s">
        <v>84</v>
      </c>
      <c r="F1" s="344"/>
      <c r="G1" s="344"/>
      <c r="H1" s="344"/>
      <c r="I1" s="344"/>
      <c r="J1" s="344"/>
      <c r="K1" s="344"/>
      <c r="L1" s="344"/>
      <c r="M1" s="344"/>
      <c r="N1" s="48" t="s">
        <v>178</v>
      </c>
      <c r="O1" s="342" t="str">
        <f>IF(AND(L2="P",L3="P",L4="P",L5="P",L6="P",P2="P",P5="P",P7="P",P8="P",L9="P",L10="P",L11="P",P9="P",P11="P",P14="P",P15="P",L18="P",P18="P",P20="P",J53="P",P53="P",
IF(B56&lt;&gt;"",P56="P",TRUE),
IF(B59&lt;&gt;"",P59="P",TRUE),
IF(B62&lt;&gt;"",P62="P",TRUE),
IF(B65&lt;&gt;"",P65="P",TRUE),
IF(B68&lt;&gt;"",P68="P",TRUE),
IF(B71&lt;&gt;"",P71="P",TRUE),
IF(B74&lt;&gt;"",P74="P",TRUE),
IF(B77&lt;&gt;"",P77="P",TRUE),
IF(B80&lt;&gt;"",P80="P",TRUE),
IF(B83&lt;&gt;"",P83="P",TRUE),
IF(B86&lt;&gt;"",P86="P",TRUE),
IF(F47&lt;&gt;"",O48="P",TRUE)),
"À ENVOYER AU RÉSEAU","INCOMPLET")</f>
        <v>INCOMPLET</v>
      </c>
      <c r="P1" s="343"/>
    </row>
    <row r="2" spans="1:16" ht="15" customHeight="1" x14ac:dyDescent="0.3">
      <c r="A2" s="212" t="s">
        <v>83</v>
      </c>
      <c r="B2" s="213"/>
      <c r="C2" s="232" t="s">
        <v>66</v>
      </c>
      <c r="D2" s="233"/>
      <c r="E2" s="233"/>
      <c r="F2" s="231"/>
      <c r="G2" s="231"/>
      <c r="H2" s="231"/>
      <c r="I2" s="231"/>
      <c r="J2" s="231"/>
      <c r="K2" s="231"/>
      <c r="L2" s="50" t="str">
        <f>IF(F2="","B","P")</f>
        <v>B</v>
      </c>
      <c r="M2" s="351" t="s">
        <v>67</v>
      </c>
      <c r="N2" s="351"/>
      <c r="O2" s="23"/>
      <c r="P2" s="51" t="str">
        <f>IF(O2="","B","P")</f>
        <v>B</v>
      </c>
    </row>
    <row r="3" spans="1:16" ht="15" customHeight="1" x14ac:dyDescent="0.3">
      <c r="A3" s="214"/>
      <c r="B3" s="215"/>
      <c r="C3" s="210" t="s">
        <v>0</v>
      </c>
      <c r="D3" s="211"/>
      <c r="E3" s="211"/>
      <c r="F3" s="241"/>
      <c r="G3" s="241"/>
      <c r="H3" s="241"/>
      <c r="I3" s="241"/>
      <c r="J3" s="241"/>
      <c r="K3" s="241"/>
      <c r="L3" s="53" t="str">
        <f>IF(F3="","B","P")</f>
        <v>B</v>
      </c>
      <c r="M3" s="234" t="s">
        <v>81</v>
      </c>
      <c r="N3" s="234"/>
      <c r="O3" s="28"/>
      <c r="P3" s="54" t="str">
        <f>IF(O3="","B","P")</f>
        <v>B</v>
      </c>
    </row>
    <row r="4" spans="1:16" ht="15" customHeight="1" x14ac:dyDescent="0.3">
      <c r="A4" s="214"/>
      <c r="B4" s="215"/>
      <c r="C4" s="210" t="s">
        <v>1</v>
      </c>
      <c r="D4" s="211"/>
      <c r="E4" s="211"/>
      <c r="F4" s="241"/>
      <c r="G4" s="241"/>
      <c r="H4" s="241"/>
      <c r="I4" s="241"/>
      <c r="J4" s="241"/>
      <c r="K4" s="241"/>
      <c r="L4" s="53" t="str">
        <f>IF(F4="","B","P")</f>
        <v>B</v>
      </c>
      <c r="M4" s="234" t="s">
        <v>82</v>
      </c>
      <c r="N4" s="234"/>
      <c r="O4" s="28"/>
      <c r="P4" s="54" t="str">
        <f>IF(O4="","B","P")</f>
        <v>B</v>
      </c>
    </row>
    <row r="5" spans="1:16" ht="15" customHeight="1" x14ac:dyDescent="0.3">
      <c r="A5" s="214"/>
      <c r="B5" s="215"/>
      <c r="C5" s="210" t="s">
        <v>32</v>
      </c>
      <c r="D5" s="211"/>
      <c r="E5" s="211"/>
      <c r="F5" s="209"/>
      <c r="G5" s="209"/>
      <c r="H5" s="209"/>
      <c r="I5" s="209"/>
      <c r="J5" s="209"/>
      <c r="K5" s="209"/>
      <c r="L5" s="53" t="str">
        <f>IF(F5="","B","P")</f>
        <v>B</v>
      </c>
      <c r="M5" s="55" t="s">
        <v>121</v>
      </c>
      <c r="N5" s="230"/>
      <c r="O5" s="230"/>
      <c r="P5" s="218" t="str">
        <f>IF(AND(N5="",N6=""),"B","P")</f>
        <v>B</v>
      </c>
    </row>
    <row r="6" spans="1:16" ht="15" customHeight="1" thickBot="1" x14ac:dyDescent="0.35">
      <c r="A6" s="216"/>
      <c r="B6" s="217"/>
      <c r="C6" s="242" t="s">
        <v>122</v>
      </c>
      <c r="D6" s="243"/>
      <c r="E6" s="243"/>
      <c r="F6" s="184"/>
      <c r="G6" s="184"/>
      <c r="H6" s="184"/>
      <c r="I6" s="184"/>
      <c r="J6" s="184"/>
      <c r="K6" s="184"/>
      <c r="L6" s="57" t="str">
        <f>IF(F6="","B","P")</f>
        <v>B</v>
      </c>
      <c r="M6" s="56" t="s">
        <v>33</v>
      </c>
      <c r="N6" s="240"/>
      <c r="O6" s="235"/>
      <c r="P6" s="222"/>
    </row>
    <row r="7" spans="1:16" ht="15" customHeight="1" x14ac:dyDescent="0.3">
      <c r="A7" s="212" t="s">
        <v>75</v>
      </c>
      <c r="B7" s="213"/>
      <c r="C7" s="232" t="s">
        <v>68</v>
      </c>
      <c r="D7" s="233"/>
      <c r="E7" s="233"/>
      <c r="F7" s="233"/>
      <c r="G7" s="233"/>
      <c r="H7" s="225"/>
      <c r="I7" s="225"/>
      <c r="J7" s="225"/>
      <c r="K7" s="225"/>
      <c r="L7" s="225"/>
      <c r="M7" s="225"/>
      <c r="N7" s="225"/>
      <c r="O7" s="225"/>
      <c r="P7" s="51" t="str">
        <f>IF(H7="","B","P")</f>
        <v>B</v>
      </c>
    </row>
    <row r="8" spans="1:16" ht="15" customHeight="1" x14ac:dyDescent="0.3">
      <c r="A8" s="214"/>
      <c r="B8" s="215"/>
      <c r="C8" s="223" t="s">
        <v>70</v>
      </c>
      <c r="D8" s="224"/>
      <c r="E8" s="224"/>
      <c r="F8" s="224"/>
      <c r="G8" s="224"/>
      <c r="H8" s="226" t="str">
        <f>IFERROR(VLOOKUP(H7,Publipostage!$A:$H,2,FALSE),"")</f>
        <v/>
      </c>
      <c r="I8" s="226"/>
      <c r="J8" s="226"/>
      <c r="K8" s="226"/>
      <c r="L8" s="226"/>
      <c r="M8" s="226"/>
      <c r="N8" s="226"/>
      <c r="O8" s="226"/>
      <c r="P8" s="54" t="str">
        <f>IF(H8="","B","P")</f>
        <v>B</v>
      </c>
    </row>
    <row r="9" spans="1:16" ht="15" customHeight="1" x14ac:dyDescent="0.3">
      <c r="A9" s="214"/>
      <c r="B9" s="215"/>
      <c r="C9" s="210" t="s">
        <v>69</v>
      </c>
      <c r="D9" s="211"/>
      <c r="E9" s="211"/>
      <c r="F9" s="241" t="str">
        <f>IFERROR(VLOOKUP(H7,Publipostage!$A:$H,3,FALSE),"")</f>
        <v/>
      </c>
      <c r="G9" s="241"/>
      <c r="H9" s="241"/>
      <c r="I9" s="241"/>
      <c r="J9" s="241"/>
      <c r="K9" s="241"/>
      <c r="L9" s="53" t="str">
        <f>IF(F9="","B","P")</f>
        <v>B</v>
      </c>
      <c r="M9" s="55" t="s">
        <v>121</v>
      </c>
      <c r="N9" s="230" t="str">
        <f>IFERROR(VLOOKUP(H7,Publipostage!$A:$H,6,FALSE),"")</f>
        <v/>
      </c>
      <c r="O9" s="230"/>
      <c r="P9" s="218" t="str">
        <f>IF(AND(N9="",N10=""),"B","P")</f>
        <v>B</v>
      </c>
    </row>
    <row r="10" spans="1:16" ht="15" customHeight="1" x14ac:dyDescent="0.3">
      <c r="A10" s="214"/>
      <c r="B10" s="215"/>
      <c r="C10" s="210" t="s">
        <v>0</v>
      </c>
      <c r="D10" s="211"/>
      <c r="E10" s="211"/>
      <c r="F10" s="241" t="str">
        <f>IFERROR(VLOOKUP(H7,Publipostage!$A:$H,4,FALSE),"")</f>
        <v/>
      </c>
      <c r="G10" s="241"/>
      <c r="H10" s="241"/>
      <c r="I10" s="241"/>
      <c r="J10" s="241"/>
      <c r="K10" s="241"/>
      <c r="L10" s="53" t="str">
        <f>IF(F10="","B","P")</f>
        <v>B</v>
      </c>
      <c r="M10" s="52" t="s">
        <v>33</v>
      </c>
      <c r="N10" s="349" t="str">
        <f>IFERROR(VLOOKUP(H7,Publipostage!$A:$H,7,FALSE),"")</f>
        <v/>
      </c>
      <c r="O10" s="350"/>
      <c r="P10" s="218"/>
    </row>
    <row r="11" spans="1:16" ht="15" customHeight="1" thickBot="1" x14ac:dyDescent="0.35">
      <c r="A11" s="216"/>
      <c r="B11" s="217"/>
      <c r="C11" s="242" t="s">
        <v>1</v>
      </c>
      <c r="D11" s="243"/>
      <c r="E11" s="243"/>
      <c r="F11" s="184" t="str">
        <f>IFERROR(VLOOKUP(H7,Publipostage!$A:$H,5,FALSE),"")</f>
        <v/>
      </c>
      <c r="G11" s="184"/>
      <c r="H11" s="184"/>
      <c r="I11" s="184"/>
      <c r="J11" s="184"/>
      <c r="K11" s="184"/>
      <c r="L11" s="57" t="str">
        <f>IF(F11="","B","P")</f>
        <v>B</v>
      </c>
      <c r="M11" s="59" t="s">
        <v>32</v>
      </c>
      <c r="N11" s="235" t="str">
        <f>IFERROR(VLOOKUP(H7,Publipostage!$A:$H,8,FALSE),"")</f>
        <v/>
      </c>
      <c r="O11" s="235"/>
      <c r="P11" s="58" t="str">
        <f>IF(N11="","B","P")</f>
        <v>B</v>
      </c>
    </row>
    <row r="12" spans="1:16" ht="4.95" customHeight="1" thickBot="1" x14ac:dyDescent="0.35">
      <c r="A12" s="60"/>
      <c r="B12" s="60"/>
      <c r="C12" s="60"/>
      <c r="D12" s="61"/>
      <c r="E12" s="61"/>
      <c r="F12" s="61"/>
      <c r="G12" s="61"/>
      <c r="H12" s="61"/>
      <c r="I12" s="61"/>
      <c r="J12" s="61"/>
    </row>
    <row r="13" spans="1:16" ht="24" customHeight="1" thickBot="1" x14ac:dyDescent="0.35">
      <c r="A13" s="130" t="s">
        <v>62</v>
      </c>
      <c r="B13" s="219"/>
      <c r="C13" s="219"/>
      <c r="D13" s="219"/>
      <c r="E13" s="219"/>
      <c r="F13" s="219"/>
      <c r="G13" s="219"/>
      <c r="H13" s="219"/>
      <c r="I13" s="219"/>
      <c r="J13" s="219"/>
      <c r="K13" s="219"/>
      <c r="L13" s="219"/>
      <c r="M13" s="219"/>
      <c r="N13" s="219"/>
      <c r="O13" s="219"/>
      <c r="P13" s="220"/>
    </row>
    <row r="14" spans="1:16" ht="15" customHeight="1" thickBot="1" x14ac:dyDescent="0.35">
      <c r="A14" s="227" t="s">
        <v>109</v>
      </c>
      <c r="B14" s="228"/>
      <c r="C14" s="228"/>
      <c r="D14" s="228"/>
      <c r="E14" s="228"/>
      <c r="F14" s="228"/>
      <c r="G14" s="228"/>
      <c r="H14" s="228"/>
      <c r="I14" s="228"/>
      <c r="J14" s="228"/>
      <c r="K14" s="228"/>
      <c r="L14" s="228"/>
      <c r="M14" s="228"/>
      <c r="N14" s="229"/>
      <c r="O14" s="18"/>
      <c r="P14" s="63" t="str">
        <f>IF(O14="","B","P")</f>
        <v>B</v>
      </c>
    </row>
    <row r="15" spans="1:16" ht="15" customHeight="1" thickBot="1" x14ac:dyDescent="0.35">
      <c r="A15" s="227" t="s">
        <v>110</v>
      </c>
      <c r="B15" s="228"/>
      <c r="C15" s="228"/>
      <c r="D15" s="228"/>
      <c r="E15" s="228"/>
      <c r="F15" s="228"/>
      <c r="G15" s="228"/>
      <c r="H15" s="228"/>
      <c r="I15" s="228"/>
      <c r="J15" s="228"/>
      <c r="K15" s="228"/>
      <c r="L15" s="228"/>
      <c r="M15" s="228"/>
      <c r="N15" s="229"/>
      <c r="O15" s="18"/>
      <c r="P15" s="63" t="str">
        <f>IF(O15="","B","P")</f>
        <v>B</v>
      </c>
    </row>
    <row r="16" spans="1:16" ht="4.95" customHeight="1" thickBot="1" x14ac:dyDescent="0.35">
      <c r="A16" s="60"/>
      <c r="B16" s="60"/>
      <c r="C16" s="60"/>
      <c r="D16" s="61"/>
      <c r="E16" s="61"/>
      <c r="F16" s="61"/>
      <c r="G16" s="61"/>
      <c r="H16" s="61"/>
      <c r="I16" s="61"/>
      <c r="J16" s="61"/>
      <c r="P16" s="36"/>
    </row>
    <row r="17" spans="1:16" ht="24" customHeight="1" thickBot="1" x14ac:dyDescent="0.35">
      <c r="A17" s="130" t="s">
        <v>236</v>
      </c>
      <c r="B17" s="219"/>
      <c r="C17" s="219"/>
      <c r="D17" s="219"/>
      <c r="E17" s="219"/>
      <c r="F17" s="219"/>
      <c r="G17" s="219"/>
      <c r="H17" s="219"/>
      <c r="I17" s="219"/>
      <c r="J17" s="219"/>
      <c r="K17" s="219"/>
      <c r="L17" s="219"/>
      <c r="M17" s="219"/>
      <c r="N17" s="219"/>
      <c r="O17" s="219"/>
      <c r="P17" s="220"/>
    </row>
    <row r="18" spans="1:16" ht="15" customHeight="1" x14ac:dyDescent="0.3">
      <c r="A18" s="354" t="s">
        <v>263</v>
      </c>
      <c r="B18" s="355"/>
      <c r="C18" s="356"/>
      <c r="D18" s="236"/>
      <c r="E18" s="236"/>
      <c r="F18" s="236"/>
      <c r="G18" s="236"/>
      <c r="H18" s="236"/>
      <c r="I18" s="236"/>
      <c r="J18" s="236"/>
      <c r="K18" s="237"/>
      <c r="L18" s="334" t="str">
        <f>IF(D18="","B",IF(OR(D18="Anim. - Autres volailles (canards, émeus, etc.)", D18="Anim. - Autres productions animales", D18="Anim. - Autres volailles", D18="Vég. - Autres fruits", D18="Vég. - Autres légumes de champs", D18="Vég. - Autres légumes de transformation", D18="Vég. - Autres productions végétales"), IF(D19&lt;&gt;"","P","B"),"P"))</f>
        <v>B</v>
      </c>
      <c r="M18" s="336" t="s">
        <v>181</v>
      </c>
      <c r="N18" s="336"/>
      <c r="O18" s="26"/>
      <c r="P18" s="221" t="str">
        <f>IF(OR(O18="",O19=""),"B","P")</f>
        <v>B</v>
      </c>
    </row>
    <row r="19" spans="1:16" ht="15" customHeight="1" thickBot="1" x14ac:dyDescent="0.35">
      <c r="A19" s="346" t="s">
        <v>229</v>
      </c>
      <c r="B19" s="347"/>
      <c r="C19" s="348"/>
      <c r="D19" s="238"/>
      <c r="E19" s="238"/>
      <c r="F19" s="238"/>
      <c r="G19" s="238"/>
      <c r="H19" s="238"/>
      <c r="I19" s="238"/>
      <c r="J19" s="238"/>
      <c r="K19" s="239"/>
      <c r="L19" s="335"/>
      <c r="M19" s="337" t="s">
        <v>180</v>
      </c>
      <c r="N19" s="337"/>
      <c r="O19" s="22"/>
      <c r="P19" s="222"/>
    </row>
    <row r="20" spans="1:16" ht="156" customHeight="1" thickBot="1" x14ac:dyDescent="0.35">
      <c r="A20" s="200" t="s">
        <v>202</v>
      </c>
      <c r="B20" s="201"/>
      <c r="C20" s="202"/>
      <c r="D20" s="338"/>
      <c r="E20" s="339"/>
      <c r="F20" s="339"/>
      <c r="G20" s="339"/>
      <c r="H20" s="339"/>
      <c r="I20" s="339"/>
      <c r="J20" s="339"/>
      <c r="K20" s="339"/>
      <c r="L20" s="339"/>
      <c r="M20" s="339"/>
      <c r="N20" s="339"/>
      <c r="O20" s="340"/>
      <c r="P20" s="64" t="str">
        <f>IF(LEN(D20)&gt;200,"P","B")</f>
        <v>B</v>
      </c>
    </row>
    <row r="21" spans="1:16" ht="4.95" customHeight="1" thickBot="1" x14ac:dyDescent="0.35">
      <c r="A21" s="60"/>
      <c r="B21" s="60"/>
      <c r="C21" s="60"/>
      <c r="D21" s="61"/>
      <c r="E21" s="61"/>
      <c r="F21" s="61"/>
      <c r="G21" s="61"/>
      <c r="H21" s="61"/>
      <c r="I21" s="61"/>
      <c r="J21" s="61"/>
    </row>
    <row r="22" spans="1:16" ht="24" customHeight="1" thickBot="1" x14ac:dyDescent="0.35">
      <c r="A22" s="203" t="s">
        <v>268</v>
      </c>
      <c r="B22" s="204"/>
      <c r="C22" s="204"/>
      <c r="D22" s="204"/>
      <c r="E22" s="204"/>
      <c r="F22" s="204"/>
      <c r="G22" s="204"/>
      <c r="H22" s="204"/>
      <c r="I22" s="204"/>
      <c r="J22" s="204"/>
      <c r="K22" s="204"/>
      <c r="L22" s="204"/>
      <c r="M22" s="205"/>
      <c r="N22" s="205"/>
      <c r="O22" s="205"/>
      <c r="P22" s="206"/>
    </row>
    <row r="23" spans="1:16" ht="15" customHeight="1" thickBot="1" x14ac:dyDescent="0.35">
      <c r="A23" s="191" t="s">
        <v>63</v>
      </c>
      <c r="B23" s="192"/>
      <c r="C23" s="192"/>
      <c r="D23" s="192"/>
      <c r="E23" s="192"/>
      <c r="F23" s="192"/>
      <c r="G23" s="192"/>
      <c r="H23" s="192"/>
      <c r="I23" s="192"/>
      <c r="J23" s="192"/>
      <c r="K23" s="192"/>
      <c r="L23" s="193"/>
      <c r="M23" s="197" t="s">
        <v>45</v>
      </c>
      <c r="N23" s="198"/>
      <c r="O23" s="198"/>
      <c r="P23" s="199"/>
    </row>
    <row r="24" spans="1:16" ht="15" customHeight="1" thickBot="1" x14ac:dyDescent="0.35">
      <c r="A24" s="194"/>
      <c r="B24" s="195"/>
      <c r="C24" s="195"/>
      <c r="D24" s="195"/>
      <c r="E24" s="195"/>
      <c r="F24" s="195"/>
      <c r="G24" s="195"/>
      <c r="H24" s="195"/>
      <c r="I24" s="195"/>
      <c r="J24" s="195"/>
      <c r="K24" s="195"/>
      <c r="L24" s="196"/>
      <c r="M24" s="65" t="s">
        <v>232</v>
      </c>
      <c r="N24" s="66" t="s">
        <v>2</v>
      </c>
      <c r="O24" s="207" t="s">
        <v>3</v>
      </c>
      <c r="P24" s="208"/>
    </row>
    <row r="25" spans="1:16" ht="15" customHeight="1" x14ac:dyDescent="0.3">
      <c r="A25" s="133">
        <v>1</v>
      </c>
      <c r="B25" s="150"/>
      <c r="C25" s="151"/>
      <c r="D25" s="151"/>
      <c r="E25" s="151"/>
      <c r="F25" s="151"/>
      <c r="G25" s="151"/>
      <c r="H25" s="151"/>
      <c r="I25" s="151"/>
      <c r="J25" s="151"/>
      <c r="K25" s="151"/>
      <c r="L25" s="152"/>
      <c r="M25" s="124"/>
      <c r="N25" s="126"/>
      <c r="O25" s="118">
        <f>M25*N25</f>
        <v>0</v>
      </c>
      <c r="P25" s="119"/>
    </row>
    <row r="26" spans="1:16" ht="15" customHeight="1" thickBot="1" x14ac:dyDescent="0.35">
      <c r="A26" s="134"/>
      <c r="B26" s="67" t="s">
        <v>233</v>
      </c>
      <c r="C26" s="122"/>
      <c r="D26" s="122"/>
      <c r="E26" s="122"/>
      <c r="F26" s="122"/>
      <c r="G26" s="122"/>
      <c r="H26" s="122"/>
      <c r="I26" s="122"/>
      <c r="J26" s="122"/>
      <c r="K26" s="122"/>
      <c r="L26" s="123"/>
      <c r="M26" s="125"/>
      <c r="N26" s="127"/>
      <c r="O26" s="120"/>
      <c r="P26" s="121"/>
    </row>
    <row r="27" spans="1:16" ht="15" customHeight="1" x14ac:dyDescent="0.3">
      <c r="A27" s="328">
        <v>2</v>
      </c>
      <c r="B27" s="150"/>
      <c r="C27" s="151"/>
      <c r="D27" s="151"/>
      <c r="E27" s="151"/>
      <c r="F27" s="151"/>
      <c r="G27" s="151"/>
      <c r="H27" s="151"/>
      <c r="I27" s="151"/>
      <c r="J27" s="151"/>
      <c r="K27" s="151"/>
      <c r="L27" s="152"/>
      <c r="M27" s="124"/>
      <c r="N27" s="126"/>
      <c r="O27" s="118">
        <f>M27*N27</f>
        <v>0</v>
      </c>
      <c r="P27" s="119"/>
    </row>
    <row r="28" spans="1:16" ht="15" customHeight="1" thickBot="1" x14ac:dyDescent="0.35">
      <c r="A28" s="134"/>
      <c r="B28" s="67" t="s">
        <v>233</v>
      </c>
      <c r="C28" s="122"/>
      <c r="D28" s="122"/>
      <c r="E28" s="122"/>
      <c r="F28" s="122"/>
      <c r="G28" s="122"/>
      <c r="H28" s="122"/>
      <c r="I28" s="122"/>
      <c r="J28" s="122"/>
      <c r="K28" s="122"/>
      <c r="L28" s="123"/>
      <c r="M28" s="125"/>
      <c r="N28" s="127"/>
      <c r="O28" s="120"/>
      <c r="P28" s="121"/>
    </row>
    <row r="29" spans="1:16" ht="15" customHeight="1" x14ac:dyDescent="0.3">
      <c r="A29" s="133">
        <v>3</v>
      </c>
      <c r="B29" s="150"/>
      <c r="C29" s="151"/>
      <c r="D29" s="151"/>
      <c r="E29" s="151"/>
      <c r="F29" s="151"/>
      <c r="G29" s="151"/>
      <c r="H29" s="151"/>
      <c r="I29" s="151"/>
      <c r="J29" s="151"/>
      <c r="K29" s="151"/>
      <c r="L29" s="152"/>
      <c r="M29" s="124"/>
      <c r="N29" s="126"/>
      <c r="O29" s="118">
        <f t="shared" ref="O29" si="0">M29*N29</f>
        <v>0</v>
      </c>
      <c r="P29" s="119"/>
    </row>
    <row r="30" spans="1:16" ht="15" customHeight="1" thickBot="1" x14ac:dyDescent="0.35">
      <c r="A30" s="134"/>
      <c r="B30" s="67" t="s">
        <v>233</v>
      </c>
      <c r="C30" s="122"/>
      <c r="D30" s="122"/>
      <c r="E30" s="122"/>
      <c r="F30" s="122"/>
      <c r="G30" s="122"/>
      <c r="H30" s="122"/>
      <c r="I30" s="122"/>
      <c r="J30" s="122"/>
      <c r="K30" s="122"/>
      <c r="L30" s="123"/>
      <c r="M30" s="125"/>
      <c r="N30" s="127"/>
      <c r="O30" s="120"/>
      <c r="P30" s="121"/>
    </row>
    <row r="31" spans="1:16" ht="15" customHeight="1" x14ac:dyDescent="0.3">
      <c r="A31" s="133">
        <v>4</v>
      </c>
      <c r="B31" s="150"/>
      <c r="C31" s="151"/>
      <c r="D31" s="151"/>
      <c r="E31" s="151"/>
      <c r="F31" s="151"/>
      <c r="G31" s="151"/>
      <c r="H31" s="151"/>
      <c r="I31" s="151"/>
      <c r="J31" s="151"/>
      <c r="K31" s="151"/>
      <c r="L31" s="152"/>
      <c r="M31" s="124"/>
      <c r="N31" s="126"/>
      <c r="O31" s="118">
        <f t="shared" ref="O31" si="1">M31*N31</f>
        <v>0</v>
      </c>
      <c r="P31" s="119"/>
    </row>
    <row r="32" spans="1:16" ht="15" customHeight="1" thickBot="1" x14ac:dyDescent="0.35">
      <c r="A32" s="134"/>
      <c r="B32" s="67" t="s">
        <v>233</v>
      </c>
      <c r="C32" s="122"/>
      <c r="D32" s="122"/>
      <c r="E32" s="122"/>
      <c r="F32" s="122"/>
      <c r="G32" s="122"/>
      <c r="H32" s="122"/>
      <c r="I32" s="122"/>
      <c r="J32" s="122"/>
      <c r="K32" s="122"/>
      <c r="L32" s="123"/>
      <c r="M32" s="125"/>
      <c r="N32" s="127"/>
      <c r="O32" s="120"/>
      <c r="P32" s="121"/>
    </row>
    <row r="33" spans="1:16" ht="15" customHeight="1" x14ac:dyDescent="0.3">
      <c r="A33" s="133">
        <v>5</v>
      </c>
      <c r="B33" s="150"/>
      <c r="C33" s="151"/>
      <c r="D33" s="151"/>
      <c r="E33" s="151"/>
      <c r="F33" s="151"/>
      <c r="G33" s="151"/>
      <c r="H33" s="151"/>
      <c r="I33" s="151"/>
      <c r="J33" s="151"/>
      <c r="K33" s="151"/>
      <c r="L33" s="152"/>
      <c r="M33" s="124"/>
      <c r="N33" s="126"/>
      <c r="O33" s="118">
        <f t="shared" ref="O33" si="2">M33*N33</f>
        <v>0</v>
      </c>
      <c r="P33" s="119"/>
    </row>
    <row r="34" spans="1:16" ht="15" customHeight="1" thickBot="1" x14ac:dyDescent="0.35">
      <c r="A34" s="134"/>
      <c r="B34" s="67" t="s">
        <v>233</v>
      </c>
      <c r="C34" s="122"/>
      <c r="D34" s="122"/>
      <c r="E34" s="122"/>
      <c r="F34" s="122"/>
      <c r="G34" s="122"/>
      <c r="H34" s="122"/>
      <c r="I34" s="122"/>
      <c r="J34" s="122"/>
      <c r="K34" s="122"/>
      <c r="L34" s="123"/>
      <c r="M34" s="125"/>
      <c r="N34" s="127"/>
      <c r="O34" s="120"/>
      <c r="P34" s="121"/>
    </row>
    <row r="35" spans="1:16" ht="15" customHeight="1" x14ac:dyDescent="0.3">
      <c r="A35" s="133">
        <v>6</v>
      </c>
      <c r="B35" s="150"/>
      <c r="C35" s="151"/>
      <c r="D35" s="151"/>
      <c r="E35" s="151"/>
      <c r="F35" s="151"/>
      <c r="G35" s="151"/>
      <c r="H35" s="151"/>
      <c r="I35" s="151"/>
      <c r="J35" s="151"/>
      <c r="K35" s="151"/>
      <c r="L35" s="152"/>
      <c r="M35" s="124"/>
      <c r="N35" s="126"/>
      <c r="O35" s="118">
        <f t="shared" ref="O35" si="3">M35*N35</f>
        <v>0</v>
      </c>
      <c r="P35" s="119"/>
    </row>
    <row r="36" spans="1:16" ht="15" customHeight="1" thickBot="1" x14ac:dyDescent="0.35">
      <c r="A36" s="134"/>
      <c r="B36" s="67" t="s">
        <v>233</v>
      </c>
      <c r="C36" s="122"/>
      <c r="D36" s="122"/>
      <c r="E36" s="122"/>
      <c r="F36" s="122"/>
      <c r="G36" s="122"/>
      <c r="H36" s="122"/>
      <c r="I36" s="122"/>
      <c r="J36" s="122"/>
      <c r="K36" s="122"/>
      <c r="L36" s="123"/>
      <c r="M36" s="125"/>
      <c r="N36" s="127"/>
      <c r="O36" s="120"/>
      <c r="P36" s="121"/>
    </row>
    <row r="37" spans="1:16" ht="15" customHeight="1" x14ac:dyDescent="0.3">
      <c r="A37" s="133">
        <v>7</v>
      </c>
      <c r="B37" s="150"/>
      <c r="C37" s="151"/>
      <c r="D37" s="151"/>
      <c r="E37" s="151"/>
      <c r="F37" s="151"/>
      <c r="G37" s="151"/>
      <c r="H37" s="151"/>
      <c r="I37" s="151"/>
      <c r="J37" s="151"/>
      <c r="K37" s="151"/>
      <c r="L37" s="152"/>
      <c r="M37" s="124"/>
      <c r="N37" s="126"/>
      <c r="O37" s="118">
        <f t="shared" ref="O37" si="4">M37*N37</f>
        <v>0</v>
      </c>
      <c r="P37" s="119"/>
    </row>
    <row r="38" spans="1:16" ht="15" customHeight="1" thickBot="1" x14ac:dyDescent="0.35">
      <c r="A38" s="134"/>
      <c r="B38" s="67" t="s">
        <v>233</v>
      </c>
      <c r="C38" s="122"/>
      <c r="D38" s="122"/>
      <c r="E38" s="122"/>
      <c r="F38" s="122"/>
      <c r="G38" s="122"/>
      <c r="H38" s="122"/>
      <c r="I38" s="122"/>
      <c r="J38" s="122"/>
      <c r="K38" s="122"/>
      <c r="L38" s="123"/>
      <c r="M38" s="125"/>
      <c r="N38" s="127"/>
      <c r="O38" s="120"/>
      <c r="P38" s="121"/>
    </row>
    <row r="39" spans="1:16" ht="15" customHeight="1" x14ac:dyDescent="0.3">
      <c r="A39" s="133">
        <v>8</v>
      </c>
      <c r="B39" s="150"/>
      <c r="C39" s="151"/>
      <c r="D39" s="151"/>
      <c r="E39" s="151"/>
      <c r="F39" s="151"/>
      <c r="G39" s="151"/>
      <c r="H39" s="151"/>
      <c r="I39" s="151"/>
      <c r="J39" s="151"/>
      <c r="K39" s="151"/>
      <c r="L39" s="152"/>
      <c r="M39" s="124"/>
      <c r="N39" s="126"/>
      <c r="O39" s="118">
        <f t="shared" ref="O39" si="5">M39*N39</f>
        <v>0</v>
      </c>
      <c r="P39" s="119"/>
    </row>
    <row r="40" spans="1:16" ht="15" customHeight="1" thickBot="1" x14ac:dyDescent="0.35">
      <c r="A40" s="134"/>
      <c r="B40" s="67" t="s">
        <v>233</v>
      </c>
      <c r="C40" s="122"/>
      <c r="D40" s="122"/>
      <c r="E40" s="122"/>
      <c r="F40" s="122"/>
      <c r="G40" s="122"/>
      <c r="H40" s="122"/>
      <c r="I40" s="122"/>
      <c r="J40" s="122"/>
      <c r="K40" s="122"/>
      <c r="L40" s="123"/>
      <c r="M40" s="125"/>
      <c r="N40" s="127"/>
      <c r="O40" s="120"/>
      <c r="P40" s="121"/>
    </row>
    <row r="41" spans="1:16" ht="15" customHeight="1" x14ac:dyDescent="0.3">
      <c r="A41" s="133">
        <v>9</v>
      </c>
      <c r="B41" s="150"/>
      <c r="C41" s="151"/>
      <c r="D41" s="151"/>
      <c r="E41" s="151"/>
      <c r="F41" s="151"/>
      <c r="G41" s="151"/>
      <c r="H41" s="151"/>
      <c r="I41" s="151"/>
      <c r="J41" s="151"/>
      <c r="K41" s="151"/>
      <c r="L41" s="152"/>
      <c r="M41" s="124"/>
      <c r="N41" s="126"/>
      <c r="O41" s="118">
        <f t="shared" ref="O41" si="6">M41*N41</f>
        <v>0</v>
      </c>
      <c r="P41" s="119"/>
    </row>
    <row r="42" spans="1:16" ht="15" customHeight="1" thickBot="1" x14ac:dyDescent="0.35">
      <c r="A42" s="134"/>
      <c r="B42" s="67" t="s">
        <v>233</v>
      </c>
      <c r="C42" s="122"/>
      <c r="D42" s="122"/>
      <c r="E42" s="122"/>
      <c r="F42" s="122"/>
      <c r="G42" s="122"/>
      <c r="H42" s="122"/>
      <c r="I42" s="122"/>
      <c r="J42" s="122"/>
      <c r="K42" s="122"/>
      <c r="L42" s="123"/>
      <c r="M42" s="125"/>
      <c r="N42" s="127"/>
      <c r="O42" s="120"/>
      <c r="P42" s="121"/>
    </row>
    <row r="43" spans="1:16" ht="15" customHeight="1" x14ac:dyDescent="0.3">
      <c r="A43" s="133">
        <v>10</v>
      </c>
      <c r="B43" s="150"/>
      <c r="C43" s="151"/>
      <c r="D43" s="151"/>
      <c r="E43" s="151"/>
      <c r="F43" s="151"/>
      <c r="G43" s="151"/>
      <c r="H43" s="151"/>
      <c r="I43" s="151"/>
      <c r="J43" s="151"/>
      <c r="K43" s="151"/>
      <c r="L43" s="152"/>
      <c r="M43" s="124"/>
      <c r="N43" s="126"/>
      <c r="O43" s="118">
        <f t="shared" ref="O43" si="7">M43*N43</f>
        <v>0</v>
      </c>
      <c r="P43" s="119"/>
    </row>
    <row r="44" spans="1:16" ht="15" customHeight="1" thickBot="1" x14ac:dyDescent="0.35">
      <c r="A44" s="134"/>
      <c r="B44" s="67" t="s">
        <v>233</v>
      </c>
      <c r="C44" s="122"/>
      <c r="D44" s="122"/>
      <c r="E44" s="122"/>
      <c r="F44" s="122"/>
      <c r="G44" s="122"/>
      <c r="H44" s="122"/>
      <c r="I44" s="122"/>
      <c r="J44" s="122"/>
      <c r="K44" s="122"/>
      <c r="L44" s="123"/>
      <c r="M44" s="125"/>
      <c r="N44" s="127"/>
      <c r="O44" s="120"/>
      <c r="P44" s="121"/>
    </row>
    <row r="45" spans="1:16" ht="4.8" customHeight="1" thickBot="1" x14ac:dyDescent="0.35">
      <c r="A45" s="60"/>
      <c r="B45" s="60"/>
      <c r="C45" s="60"/>
      <c r="D45" s="61"/>
      <c r="E45" s="61"/>
      <c r="F45" s="61"/>
      <c r="G45" s="61"/>
      <c r="H45" s="61"/>
      <c r="I45" s="61"/>
      <c r="J45" s="61"/>
    </row>
    <row r="46" spans="1:16" ht="24" customHeight="1" thickBot="1" x14ac:dyDescent="0.35">
      <c r="A46" s="292" t="s">
        <v>260</v>
      </c>
      <c r="B46" s="293"/>
      <c r="C46" s="293"/>
      <c r="D46" s="293"/>
      <c r="E46" s="293"/>
      <c r="F46" s="293"/>
      <c r="G46" s="293"/>
      <c r="H46" s="293"/>
      <c r="I46" s="293"/>
      <c r="J46" s="293"/>
      <c r="K46" s="293"/>
      <c r="L46" s="293"/>
      <c r="M46" s="293"/>
      <c r="N46" s="293"/>
      <c r="O46" s="293"/>
      <c r="P46" s="294"/>
    </row>
    <row r="47" spans="1:16" ht="14.4" customHeight="1" thickBot="1" x14ac:dyDescent="0.35">
      <c r="A47" s="189" t="s">
        <v>261</v>
      </c>
      <c r="B47" s="190"/>
      <c r="C47" s="190"/>
      <c r="D47" s="190"/>
      <c r="E47" s="190"/>
      <c r="F47" s="144"/>
      <c r="G47" s="145"/>
      <c r="H47" s="145"/>
      <c r="I47" s="145"/>
      <c r="J47" s="146"/>
      <c r="K47" s="68" t="s">
        <v>232</v>
      </c>
      <c r="L47" s="69" t="s">
        <v>2</v>
      </c>
      <c r="M47" s="70" t="s">
        <v>269</v>
      </c>
      <c r="N47" s="71" t="s">
        <v>230</v>
      </c>
      <c r="O47" s="185" t="s">
        <v>243</v>
      </c>
      <c r="P47" s="186"/>
    </row>
    <row r="48" spans="1:16" ht="48" customHeight="1" thickBot="1" x14ac:dyDescent="0.35">
      <c r="A48" s="187" t="s">
        <v>270</v>
      </c>
      <c r="B48" s="188"/>
      <c r="C48" s="46"/>
      <c r="D48" s="153" t="s">
        <v>271</v>
      </c>
      <c r="E48" s="153"/>
      <c r="F48" s="154"/>
      <c r="G48" s="154"/>
      <c r="H48" s="154"/>
      <c r="I48" s="155"/>
      <c r="J48" s="63" t="str">
        <f>IF(OR(F47="",C48=""),"B","P")</f>
        <v>B</v>
      </c>
      <c r="K48" s="45"/>
      <c r="L48" s="107"/>
      <c r="M48" s="72">
        <f>IFERROR(K48*L48,"")</f>
        <v>0</v>
      </c>
      <c r="N48" s="73">
        <f>IFERROR(IF(L48&gt;50,K48*50*0.5,K48*L48*0.5),"")</f>
        <v>0</v>
      </c>
      <c r="O48" s="142" t="str">
        <f>IF(OR(F47="",C48="",K48="",L48=""),"B","P")</f>
        <v>B</v>
      </c>
      <c r="P48" s="143"/>
    </row>
    <row r="49" spans="1:16" ht="4.8" customHeight="1" thickBot="1" x14ac:dyDescent="0.35">
      <c r="A49" s="60"/>
      <c r="B49" s="60"/>
      <c r="C49" s="60"/>
      <c r="D49" s="61"/>
      <c r="E49" s="61"/>
      <c r="F49" s="61"/>
      <c r="G49" s="61"/>
      <c r="H49" s="61"/>
      <c r="I49" s="61"/>
      <c r="J49" s="61"/>
    </row>
    <row r="50" spans="1:16" ht="24" customHeight="1" thickBot="1" x14ac:dyDescent="0.35">
      <c r="A50" s="130" t="s">
        <v>240</v>
      </c>
      <c r="B50" s="131"/>
      <c r="C50" s="131"/>
      <c r="D50" s="131"/>
      <c r="E50" s="131"/>
      <c r="F50" s="131"/>
      <c r="G50" s="131"/>
      <c r="H50" s="131"/>
      <c r="I50" s="131"/>
      <c r="J50" s="131"/>
      <c r="K50" s="131"/>
      <c r="L50" s="131"/>
      <c r="M50" s="131"/>
      <c r="N50" s="131"/>
      <c r="O50" s="131"/>
      <c r="P50" s="132"/>
    </row>
    <row r="51" spans="1:16" ht="15" customHeight="1" thickBot="1" x14ac:dyDescent="0.35">
      <c r="A51" s="135" t="s">
        <v>63</v>
      </c>
      <c r="B51" s="136"/>
      <c r="C51" s="136"/>
      <c r="D51" s="136"/>
      <c r="E51" s="136"/>
      <c r="F51" s="136"/>
      <c r="G51" s="136"/>
      <c r="H51" s="136"/>
      <c r="I51" s="136"/>
      <c r="J51" s="136"/>
      <c r="K51" s="147" t="s">
        <v>45</v>
      </c>
      <c r="L51" s="148"/>
      <c r="M51" s="148"/>
      <c r="N51" s="149"/>
      <c r="O51" s="140" t="s">
        <v>230</v>
      </c>
      <c r="P51" s="141"/>
    </row>
    <row r="52" spans="1:16" ht="15" customHeight="1" thickBot="1" x14ac:dyDescent="0.35">
      <c r="A52" s="137"/>
      <c r="B52" s="138"/>
      <c r="C52" s="138"/>
      <c r="D52" s="138"/>
      <c r="E52" s="138"/>
      <c r="F52" s="138"/>
      <c r="G52" s="138"/>
      <c r="H52" s="138"/>
      <c r="I52" s="138"/>
      <c r="J52" s="139"/>
      <c r="K52" s="74" t="s">
        <v>232</v>
      </c>
      <c r="L52" s="75" t="s">
        <v>2</v>
      </c>
      <c r="M52" s="75" t="s">
        <v>3</v>
      </c>
      <c r="N52" s="76" t="s">
        <v>4</v>
      </c>
      <c r="O52" s="128" t="s">
        <v>231</v>
      </c>
      <c r="P52" s="129"/>
    </row>
    <row r="53" spans="1:16" ht="15" customHeight="1" x14ac:dyDescent="0.3">
      <c r="A53" s="289">
        <v>1</v>
      </c>
      <c r="B53" s="167"/>
      <c r="C53" s="168"/>
      <c r="D53" s="168"/>
      <c r="E53" s="168"/>
      <c r="F53" s="168"/>
      <c r="G53" s="168"/>
      <c r="H53" s="168"/>
      <c r="I53" s="169"/>
      <c r="J53" s="156" t="str">
        <f>IF(OR(B53="",B54=""),"B","P")</f>
        <v>B</v>
      </c>
      <c r="K53" s="172"/>
      <c r="L53" s="175"/>
      <c r="M53" s="178">
        <f>+K53*L53</f>
        <v>0</v>
      </c>
      <c r="N53" s="181" t="str">
        <f>IFERROR(IF(OR(O14="OUI",O15="OUI"),VLOOKUP(B54,'Références taux et max'!B:H,7,FALSE),VLOOKUP(B54,'Références taux et max'!B:D,3,FALSE))," ")</f>
        <v xml:space="preserve"> </v>
      </c>
      <c r="O53" s="164" t="str">
        <f>IF(B54="","",IF(OR(O14="OUI",O15="OUI"),IF(M53*N53&gt;VLOOKUP(B54,'Références taux et max'!$B:$I,8,FALSE),VLOOKUP(B54,'Références taux et max'!$B:$I,8,FALSE),M53*N53),IF(M53*N53&gt;VLOOKUP(B54,'Références taux et max'!$B:$I,4,FALSE),VLOOKUP(B54,'Références taux et max'!$B:$I,4,FALSE),M53*N53)))</f>
        <v/>
      </c>
      <c r="P53" s="161" t="str">
        <f>IF(OR(K53="",L53=""),"B","P")</f>
        <v>B</v>
      </c>
    </row>
    <row r="54" spans="1:16" x14ac:dyDescent="0.3">
      <c r="A54" s="290"/>
      <c r="B54" s="159"/>
      <c r="C54" s="160"/>
      <c r="D54" s="160"/>
      <c r="E54" s="160"/>
      <c r="F54" s="160"/>
      <c r="G54" s="160"/>
      <c r="H54" s="160"/>
      <c r="I54" s="77" t="str">
        <f>IF(B54="","",HYPERLINK(VLOOKUP(B54,'Références taux et max'!$B:$C,2,FALSE),"i"))</f>
        <v/>
      </c>
      <c r="J54" s="157"/>
      <c r="K54" s="173"/>
      <c r="L54" s="176"/>
      <c r="M54" s="179"/>
      <c r="N54" s="182"/>
      <c r="O54" s="165"/>
      <c r="P54" s="162"/>
    </row>
    <row r="55" spans="1:16" ht="15" thickBot="1" x14ac:dyDescent="0.35">
      <c r="A55" s="290"/>
      <c r="B55" s="78" t="s">
        <v>233</v>
      </c>
      <c r="C55" s="295"/>
      <c r="D55" s="295"/>
      <c r="E55" s="295"/>
      <c r="F55" s="295"/>
      <c r="G55" s="295"/>
      <c r="H55" s="295"/>
      <c r="I55" s="296"/>
      <c r="J55" s="345"/>
      <c r="K55" s="173"/>
      <c r="L55" s="176"/>
      <c r="M55" s="179"/>
      <c r="N55" s="182"/>
      <c r="O55" s="165"/>
      <c r="P55" s="162"/>
    </row>
    <row r="56" spans="1:16" ht="15" customHeight="1" x14ac:dyDescent="0.3">
      <c r="A56" s="289">
        <v>2</v>
      </c>
      <c r="B56" s="167"/>
      <c r="C56" s="170"/>
      <c r="D56" s="170"/>
      <c r="E56" s="170"/>
      <c r="F56" s="170"/>
      <c r="G56" s="170"/>
      <c r="H56" s="170"/>
      <c r="I56" s="171"/>
      <c r="J56" s="156" t="str">
        <f>IF(OR(B56="",B57=""),"B","P")</f>
        <v>B</v>
      </c>
      <c r="K56" s="172"/>
      <c r="L56" s="175"/>
      <c r="M56" s="178">
        <f>+K56*L56</f>
        <v>0</v>
      </c>
      <c r="N56" s="181" t="str">
        <f>IFERROR(IF(OR(O14="OUI",O15="OUI"),VLOOKUP(B57,'Références taux et max'!B:H,7,FALSE),VLOOKUP(B57,'Références taux et max'!B:D,3,FALSE))," ")</f>
        <v xml:space="preserve"> </v>
      </c>
      <c r="O56" s="164" t="str">
        <f>IF(B57="","",IF(OR(O14="OUI",O15="OUI"),IF(M56*N56&gt;VLOOKUP(B57,'Références taux et max'!$B:$I,8,FALSE),VLOOKUP(B57,'Références taux et max'!$B:$I,8,FALSE),M56*N56),IF(M56*N56&gt;VLOOKUP(B57,'Références taux et max'!$B:$I,4,FALSE),VLOOKUP(B57,'Références taux et max'!$B:$I,4,FALSE),M56*N56)))</f>
        <v/>
      </c>
      <c r="P56" s="161" t="str">
        <f>IF(OR(K56="",L56=""),"B","P")</f>
        <v>B</v>
      </c>
    </row>
    <row r="57" spans="1:16" ht="15" customHeight="1" x14ac:dyDescent="0.3">
      <c r="A57" s="290"/>
      <c r="B57" s="159"/>
      <c r="C57" s="160"/>
      <c r="D57" s="160"/>
      <c r="E57" s="160"/>
      <c r="F57" s="160"/>
      <c r="G57" s="160"/>
      <c r="H57" s="160"/>
      <c r="I57" s="77" t="str">
        <f>IF(B57="","",HYPERLINK(VLOOKUP(B57,'Références taux et max'!$B:$C,2,FALSE),"i"))</f>
        <v/>
      </c>
      <c r="J57" s="157"/>
      <c r="K57" s="173"/>
      <c r="L57" s="176"/>
      <c r="M57" s="179"/>
      <c r="N57" s="182"/>
      <c r="O57" s="165"/>
      <c r="P57" s="162"/>
    </row>
    <row r="58" spans="1:16" ht="15" customHeight="1" thickBot="1" x14ac:dyDescent="0.35">
      <c r="A58" s="291"/>
      <c r="B58" s="78" t="s">
        <v>233</v>
      </c>
      <c r="C58" s="295"/>
      <c r="D58" s="295"/>
      <c r="E58" s="295"/>
      <c r="F58" s="295"/>
      <c r="G58" s="295"/>
      <c r="H58" s="295"/>
      <c r="I58" s="296"/>
      <c r="J58" s="158"/>
      <c r="K58" s="174"/>
      <c r="L58" s="177"/>
      <c r="M58" s="180"/>
      <c r="N58" s="183"/>
      <c r="O58" s="166"/>
      <c r="P58" s="163"/>
    </row>
    <row r="59" spans="1:16" ht="15" customHeight="1" x14ac:dyDescent="0.3">
      <c r="A59" s="289">
        <v>3</v>
      </c>
      <c r="B59" s="167"/>
      <c r="C59" s="170"/>
      <c r="D59" s="170"/>
      <c r="E59" s="170"/>
      <c r="F59" s="170"/>
      <c r="G59" s="170"/>
      <c r="H59" s="170"/>
      <c r="I59" s="171"/>
      <c r="J59" s="156" t="str">
        <f>IF(OR(B59="",B60=""),"B","P")</f>
        <v>B</v>
      </c>
      <c r="K59" s="172"/>
      <c r="L59" s="175"/>
      <c r="M59" s="178">
        <f>+K59*L59</f>
        <v>0</v>
      </c>
      <c r="N59" s="181" t="str">
        <f>IFERROR(IF(OR(O14="OUI",O15="OUI"),VLOOKUP(B60,'Références taux et max'!B:H,7,FALSE),VLOOKUP(B60,'Références taux et max'!B:D,3,FALSE))," ")</f>
        <v xml:space="preserve"> </v>
      </c>
      <c r="O59" s="164" t="str">
        <f>IF(B60="","",IF(OR(O14="OUI",O15="OUI"),IF(M59*N59&gt;VLOOKUP(B60,'Références taux et max'!$B:$I,8,FALSE),VLOOKUP(B60,'Références taux et max'!$B:$I,8,FALSE),M59*N59),IF(M59*N59&gt;VLOOKUP(B60,'Références taux et max'!$B:$I,4,FALSE),VLOOKUP(B60,'Références taux et max'!$B:$I,4,FALSE),M59*N59)))</f>
        <v/>
      </c>
      <c r="P59" s="161" t="str">
        <f>IF(OR(K59="",L59=""),"B","P")</f>
        <v>B</v>
      </c>
    </row>
    <row r="60" spans="1:16" ht="15" customHeight="1" x14ac:dyDescent="0.3">
      <c r="A60" s="290"/>
      <c r="B60" s="159"/>
      <c r="C60" s="160"/>
      <c r="D60" s="160"/>
      <c r="E60" s="160"/>
      <c r="F60" s="160"/>
      <c r="G60" s="160"/>
      <c r="H60" s="160"/>
      <c r="I60" s="77" t="str">
        <f>IF(B60="","",HYPERLINK(VLOOKUP(B60,'Références taux et max'!$B:$C,2,FALSE),"i"))</f>
        <v/>
      </c>
      <c r="J60" s="157"/>
      <c r="K60" s="173"/>
      <c r="L60" s="176"/>
      <c r="M60" s="179"/>
      <c r="N60" s="182"/>
      <c r="O60" s="165"/>
      <c r="P60" s="162"/>
    </row>
    <row r="61" spans="1:16" ht="15" thickBot="1" x14ac:dyDescent="0.35">
      <c r="A61" s="291"/>
      <c r="B61" s="78" t="s">
        <v>233</v>
      </c>
      <c r="C61" s="295"/>
      <c r="D61" s="295"/>
      <c r="E61" s="295"/>
      <c r="F61" s="295"/>
      <c r="G61" s="295"/>
      <c r="H61" s="295"/>
      <c r="I61" s="296"/>
      <c r="J61" s="158"/>
      <c r="K61" s="174"/>
      <c r="L61" s="177"/>
      <c r="M61" s="180"/>
      <c r="N61" s="183"/>
      <c r="O61" s="166"/>
      <c r="P61" s="163"/>
    </row>
    <row r="62" spans="1:16" ht="15" customHeight="1" x14ac:dyDescent="0.3">
      <c r="A62" s="289">
        <v>4</v>
      </c>
      <c r="B62" s="167"/>
      <c r="C62" s="170"/>
      <c r="D62" s="170"/>
      <c r="E62" s="170"/>
      <c r="F62" s="170"/>
      <c r="G62" s="170"/>
      <c r="H62" s="170"/>
      <c r="I62" s="171"/>
      <c r="J62" s="156" t="str">
        <f>IF(OR(B62="",B63=""),"B","P")</f>
        <v>B</v>
      </c>
      <c r="K62" s="172"/>
      <c r="L62" s="175"/>
      <c r="M62" s="178">
        <f>+K62*L62</f>
        <v>0</v>
      </c>
      <c r="N62" s="181" t="str">
        <f>IFERROR(IF(OR(O14="OUI",O15="OUI"),VLOOKUP(B63,'Références taux et max'!B:H,7,FALSE),VLOOKUP(B63,'Références taux et max'!B:D,3,FALSE))," ")</f>
        <v xml:space="preserve"> </v>
      </c>
      <c r="O62" s="164" t="str">
        <f>IF(B63="","",IF(OR(O14="OUI",O15="OUI"),IF(M62*N62&gt;VLOOKUP(B63,'Références taux et max'!$B:$I,8,FALSE),VLOOKUP(B63,'Références taux et max'!$B:$I,8,FALSE),M62*N62),IF(M62*N62&gt;VLOOKUP(B63,'Références taux et max'!$B:$I,4,FALSE),VLOOKUP(B63,'Références taux et max'!$B:$I,4,FALSE),M62*N62)))</f>
        <v/>
      </c>
      <c r="P62" s="161" t="str">
        <f>IF(OR(K62="",L62=""),"B","P")</f>
        <v>B</v>
      </c>
    </row>
    <row r="63" spans="1:16" ht="15" customHeight="1" x14ac:dyDescent="0.3">
      <c r="A63" s="290"/>
      <c r="B63" s="159"/>
      <c r="C63" s="160"/>
      <c r="D63" s="160"/>
      <c r="E63" s="160"/>
      <c r="F63" s="160"/>
      <c r="G63" s="160"/>
      <c r="H63" s="160"/>
      <c r="I63" s="77" t="str">
        <f>IF(B63="","",HYPERLINK(VLOOKUP(B63,'Références taux et max'!$B:$C,2,FALSE),"i"))</f>
        <v/>
      </c>
      <c r="J63" s="157"/>
      <c r="K63" s="173"/>
      <c r="L63" s="176"/>
      <c r="M63" s="179"/>
      <c r="N63" s="182"/>
      <c r="O63" s="165"/>
      <c r="P63" s="162"/>
    </row>
    <row r="64" spans="1:16" ht="15" thickBot="1" x14ac:dyDescent="0.35">
      <c r="A64" s="291"/>
      <c r="B64" s="78" t="s">
        <v>233</v>
      </c>
      <c r="C64" s="295"/>
      <c r="D64" s="295"/>
      <c r="E64" s="295"/>
      <c r="F64" s="295"/>
      <c r="G64" s="295"/>
      <c r="H64" s="295"/>
      <c r="I64" s="296"/>
      <c r="J64" s="158"/>
      <c r="K64" s="174"/>
      <c r="L64" s="177"/>
      <c r="M64" s="180"/>
      <c r="N64" s="183"/>
      <c r="O64" s="166"/>
      <c r="P64" s="163"/>
    </row>
    <row r="65" spans="1:16" ht="15" customHeight="1" x14ac:dyDescent="0.3">
      <c r="A65" s="289">
        <v>5</v>
      </c>
      <c r="B65" s="167"/>
      <c r="C65" s="170"/>
      <c r="D65" s="170"/>
      <c r="E65" s="170"/>
      <c r="F65" s="170"/>
      <c r="G65" s="170"/>
      <c r="H65" s="170"/>
      <c r="I65" s="171"/>
      <c r="J65" s="156" t="str">
        <f>IF(OR(B65="",B66=""),"B","P")</f>
        <v>B</v>
      </c>
      <c r="K65" s="172"/>
      <c r="L65" s="175"/>
      <c r="M65" s="178">
        <f>+K65*L65</f>
        <v>0</v>
      </c>
      <c r="N65" s="181" t="str">
        <f>IFERROR(IF(OR(O14="OUI",O15="OUI"),VLOOKUP(B66,'Références taux et max'!B:H,7,FALSE),VLOOKUP(B66,'Références taux et max'!B:D,3,FALSE))," ")</f>
        <v xml:space="preserve"> </v>
      </c>
      <c r="O65" s="164" t="str">
        <f>IF(B66="","",IF(OR(O14="OUI",O15="OUI"),IF(M65*N65&gt;VLOOKUP(B66,'Références taux et max'!$B:$I,8,FALSE),VLOOKUP(B66,'Références taux et max'!$B:$I,8,FALSE),M65*N65),IF(M65*N65&gt;VLOOKUP(B66,'Références taux et max'!$B:$I,4,FALSE),VLOOKUP(B66,'Références taux et max'!$B:$I,4,FALSE),M65*N65)))</f>
        <v/>
      </c>
      <c r="P65" s="161" t="str">
        <f>IF(OR(K65="",L65=""),"B","P")</f>
        <v>B</v>
      </c>
    </row>
    <row r="66" spans="1:16" ht="15" customHeight="1" x14ac:dyDescent="0.3">
      <c r="A66" s="290"/>
      <c r="B66" s="159"/>
      <c r="C66" s="160"/>
      <c r="D66" s="160"/>
      <c r="E66" s="160"/>
      <c r="F66" s="160"/>
      <c r="G66" s="160"/>
      <c r="H66" s="160"/>
      <c r="I66" s="77" t="str">
        <f>IF(B66="","",HYPERLINK(VLOOKUP(B66,'Références taux et max'!$B:$C,2,FALSE),"i"))</f>
        <v/>
      </c>
      <c r="J66" s="157"/>
      <c r="K66" s="173"/>
      <c r="L66" s="176"/>
      <c r="M66" s="179"/>
      <c r="N66" s="182"/>
      <c r="O66" s="165"/>
      <c r="P66" s="162"/>
    </row>
    <row r="67" spans="1:16" ht="15" thickBot="1" x14ac:dyDescent="0.35">
      <c r="A67" s="291"/>
      <c r="B67" s="78" t="s">
        <v>233</v>
      </c>
      <c r="C67" s="295"/>
      <c r="D67" s="295"/>
      <c r="E67" s="295"/>
      <c r="F67" s="295"/>
      <c r="G67" s="295"/>
      <c r="H67" s="295"/>
      <c r="I67" s="296"/>
      <c r="J67" s="158"/>
      <c r="K67" s="174"/>
      <c r="L67" s="177"/>
      <c r="M67" s="180"/>
      <c r="N67" s="183"/>
      <c r="O67" s="166"/>
      <c r="P67" s="163"/>
    </row>
    <row r="68" spans="1:16" ht="14.4" customHeight="1" x14ac:dyDescent="0.3">
      <c r="A68" s="289">
        <v>6</v>
      </c>
      <c r="B68" s="167"/>
      <c r="C68" s="170"/>
      <c r="D68" s="170"/>
      <c r="E68" s="170"/>
      <c r="F68" s="170"/>
      <c r="G68" s="170"/>
      <c r="H68" s="170"/>
      <c r="I68" s="171"/>
      <c r="J68" s="156" t="str">
        <f>IF(OR(B68="",B69=""),"B","P")</f>
        <v>B</v>
      </c>
      <c r="K68" s="172"/>
      <c r="L68" s="175"/>
      <c r="M68" s="178">
        <f>+K68*L68</f>
        <v>0</v>
      </c>
      <c r="N68" s="181" t="str">
        <f>IFERROR(IF(OR(O14="OUI",O15="OUI"),VLOOKUP(B69,'Références taux et max'!B:H,7,FALSE),VLOOKUP(B69,'Références taux et max'!B:D,3,FALSE))," ")</f>
        <v xml:space="preserve"> </v>
      </c>
      <c r="O68" s="164" t="str">
        <f>IF(B69="","",IF(OR(O14="OUI",O15="OUI"),IF(M68*N68&gt;VLOOKUP(B69,'Références taux et max'!$B:$I,8,FALSE),VLOOKUP(B69,'Références taux et max'!$B:$I,8,FALSE),M68*N68),IF(M68*N68&gt;VLOOKUP(B69,'Références taux et max'!$B:$I,4,FALSE),VLOOKUP(B69,'Références taux et max'!$B:$I,4,FALSE),M68*N68)))</f>
        <v/>
      </c>
      <c r="P68" s="161" t="str">
        <f>IF(OR(K68="",L68=""),"B","P")</f>
        <v>B</v>
      </c>
    </row>
    <row r="69" spans="1:16" ht="15" customHeight="1" x14ac:dyDescent="0.3">
      <c r="A69" s="290"/>
      <c r="B69" s="159"/>
      <c r="C69" s="160"/>
      <c r="D69" s="160"/>
      <c r="E69" s="160"/>
      <c r="F69" s="160"/>
      <c r="G69" s="160"/>
      <c r="H69" s="160"/>
      <c r="I69" s="77" t="str">
        <f>IF(B69="","",HYPERLINK(VLOOKUP(B69,'Références taux et max'!$B:$C,2,FALSE),"i"))</f>
        <v/>
      </c>
      <c r="J69" s="157"/>
      <c r="K69" s="173"/>
      <c r="L69" s="176"/>
      <c r="M69" s="179"/>
      <c r="N69" s="182"/>
      <c r="O69" s="165"/>
      <c r="P69" s="162"/>
    </row>
    <row r="70" spans="1:16" ht="15" customHeight="1" thickBot="1" x14ac:dyDescent="0.35">
      <c r="A70" s="291"/>
      <c r="B70" s="78" t="s">
        <v>233</v>
      </c>
      <c r="C70" s="295"/>
      <c r="D70" s="295"/>
      <c r="E70" s="295"/>
      <c r="F70" s="295"/>
      <c r="G70" s="295"/>
      <c r="H70" s="295"/>
      <c r="I70" s="296"/>
      <c r="J70" s="158"/>
      <c r="K70" s="174"/>
      <c r="L70" s="177"/>
      <c r="M70" s="180"/>
      <c r="N70" s="183"/>
      <c r="O70" s="166"/>
      <c r="P70" s="163"/>
    </row>
    <row r="71" spans="1:16" ht="15" customHeight="1" x14ac:dyDescent="0.3">
      <c r="A71" s="289">
        <v>7</v>
      </c>
      <c r="B71" s="167"/>
      <c r="C71" s="170"/>
      <c r="D71" s="170"/>
      <c r="E71" s="170"/>
      <c r="F71" s="170"/>
      <c r="G71" s="170"/>
      <c r="H71" s="170"/>
      <c r="I71" s="171"/>
      <c r="J71" s="156" t="str">
        <f>IF(OR(B71="",B72=""),"B","P")</f>
        <v>B</v>
      </c>
      <c r="K71" s="172"/>
      <c r="L71" s="175"/>
      <c r="M71" s="178">
        <f>+K71*L71</f>
        <v>0</v>
      </c>
      <c r="N71" s="181" t="str">
        <f>IFERROR(IF(OR(O14="OUI",O15="OUI"),VLOOKUP(B72,'Références taux et max'!B:H,7,FALSE),VLOOKUP(B72,'Références taux et max'!B:D,3,FALSE))," ")</f>
        <v xml:space="preserve"> </v>
      </c>
      <c r="O71" s="164" t="str">
        <f>IF(B72="","",IF(OR(O14="OUI",O15="OUI"),IF(M71*N71&gt;VLOOKUP(B72,'Références taux et max'!$B:$I,8,FALSE),VLOOKUP(B72,'Références taux et max'!$B:$I,8,FALSE),M71*N71),IF(M71*N71&gt;VLOOKUP(B72,'Références taux et max'!$B:$I,4,FALSE),VLOOKUP(B72,'Références taux et max'!$B:$I,4,FALSE),M71*N71)))</f>
        <v/>
      </c>
      <c r="P71" s="161" t="str">
        <f>IF(OR(K71="",L71=""),"B","P")</f>
        <v>B</v>
      </c>
    </row>
    <row r="72" spans="1:16" ht="15" customHeight="1" x14ac:dyDescent="0.3">
      <c r="A72" s="290"/>
      <c r="B72" s="159"/>
      <c r="C72" s="160"/>
      <c r="D72" s="160"/>
      <c r="E72" s="160"/>
      <c r="F72" s="160"/>
      <c r="G72" s="160"/>
      <c r="H72" s="160"/>
      <c r="I72" s="77" t="str">
        <f>IF(B72="","",HYPERLINK(VLOOKUP(B72,'Références taux et max'!$B:$C,2,FALSE),"i"))</f>
        <v/>
      </c>
      <c r="J72" s="157"/>
      <c r="K72" s="173"/>
      <c r="L72" s="176"/>
      <c r="M72" s="179"/>
      <c r="N72" s="182"/>
      <c r="O72" s="165"/>
      <c r="P72" s="162"/>
    </row>
    <row r="73" spans="1:16" ht="15" customHeight="1" thickBot="1" x14ac:dyDescent="0.35">
      <c r="A73" s="291"/>
      <c r="B73" s="78" t="s">
        <v>233</v>
      </c>
      <c r="C73" s="295"/>
      <c r="D73" s="295"/>
      <c r="E73" s="295"/>
      <c r="F73" s="295"/>
      <c r="G73" s="295"/>
      <c r="H73" s="295"/>
      <c r="I73" s="296"/>
      <c r="J73" s="158"/>
      <c r="K73" s="174"/>
      <c r="L73" s="177"/>
      <c r="M73" s="180"/>
      <c r="N73" s="183"/>
      <c r="O73" s="166"/>
      <c r="P73" s="163"/>
    </row>
    <row r="74" spans="1:16" ht="15" customHeight="1" x14ac:dyDescent="0.3">
      <c r="A74" s="289">
        <v>8</v>
      </c>
      <c r="B74" s="167"/>
      <c r="C74" s="170"/>
      <c r="D74" s="170"/>
      <c r="E74" s="170"/>
      <c r="F74" s="170"/>
      <c r="G74" s="170"/>
      <c r="H74" s="170"/>
      <c r="I74" s="171"/>
      <c r="J74" s="156" t="str">
        <f>IF(OR(B74="",B75=""),"B","P")</f>
        <v>B</v>
      </c>
      <c r="K74" s="172"/>
      <c r="L74" s="175"/>
      <c r="M74" s="178">
        <f>+K74*L74</f>
        <v>0</v>
      </c>
      <c r="N74" s="181" t="str">
        <f>IFERROR(IF(OR(O14="OUI",O15="OUI"),VLOOKUP(B75,'Références taux et max'!B:H,7,FALSE),VLOOKUP(B75,'Références taux et max'!B:D,3,FALSE))," ")</f>
        <v xml:space="preserve"> </v>
      </c>
      <c r="O74" s="164" t="str">
        <f>IF(B75="","",IF(OR(O14="OUI",O15="OUI"),IF(M74*N74&gt;VLOOKUP(B75,'Références taux et max'!$B:$I,8,FALSE),VLOOKUP(B75,'Références taux et max'!$B:$I,8,FALSE),M74*N74),IF(M74*N74&gt;VLOOKUP(B75,'Références taux et max'!$B:$I,4,FALSE),VLOOKUP(B75,'Références taux et max'!$B:$I,4,FALSE),M74*N74)))</f>
        <v/>
      </c>
      <c r="P74" s="161" t="str">
        <f>IF(OR(K74="",L74=""),"B","P")</f>
        <v>B</v>
      </c>
    </row>
    <row r="75" spans="1:16" ht="15" customHeight="1" x14ac:dyDescent="0.3">
      <c r="A75" s="290"/>
      <c r="B75" s="159"/>
      <c r="C75" s="160"/>
      <c r="D75" s="160"/>
      <c r="E75" s="160"/>
      <c r="F75" s="160"/>
      <c r="G75" s="160"/>
      <c r="H75" s="160"/>
      <c r="I75" s="77" t="str">
        <f>IF(B75="","",HYPERLINK(VLOOKUP(B75,'Références taux et max'!$B:$C,2,FALSE),"i"))</f>
        <v/>
      </c>
      <c r="J75" s="157"/>
      <c r="K75" s="173"/>
      <c r="L75" s="176"/>
      <c r="M75" s="179"/>
      <c r="N75" s="182"/>
      <c r="O75" s="165"/>
      <c r="P75" s="162"/>
    </row>
    <row r="76" spans="1:16" ht="15" customHeight="1" thickBot="1" x14ac:dyDescent="0.35">
      <c r="A76" s="291"/>
      <c r="B76" s="78" t="s">
        <v>233</v>
      </c>
      <c r="C76" s="295"/>
      <c r="D76" s="295"/>
      <c r="E76" s="295"/>
      <c r="F76" s="295"/>
      <c r="G76" s="295"/>
      <c r="H76" s="295"/>
      <c r="I76" s="296"/>
      <c r="J76" s="158"/>
      <c r="K76" s="174"/>
      <c r="L76" s="177"/>
      <c r="M76" s="180"/>
      <c r="N76" s="183"/>
      <c r="O76" s="166"/>
      <c r="P76" s="163"/>
    </row>
    <row r="77" spans="1:16" ht="15" customHeight="1" x14ac:dyDescent="0.3">
      <c r="A77" s="289">
        <v>9</v>
      </c>
      <c r="B77" s="167"/>
      <c r="C77" s="170"/>
      <c r="D77" s="170"/>
      <c r="E77" s="170"/>
      <c r="F77" s="170"/>
      <c r="G77" s="170"/>
      <c r="H77" s="170"/>
      <c r="I77" s="171"/>
      <c r="J77" s="156" t="str">
        <f>IF(OR(B77="",B78=""),"B","P")</f>
        <v>B</v>
      </c>
      <c r="K77" s="172"/>
      <c r="L77" s="175"/>
      <c r="M77" s="178">
        <f>+K77*L77</f>
        <v>0</v>
      </c>
      <c r="N77" s="181" t="str">
        <f>IFERROR(IF(OR(O14="OUI",O15="OUI"),VLOOKUP(B78,'Références taux et max'!B:H,7,FALSE),VLOOKUP(B78,'Références taux et max'!B:D,3,FALSE))," ")</f>
        <v xml:space="preserve"> </v>
      </c>
      <c r="O77" s="164" t="str">
        <f>IF(B78="","",IF(OR(O14="OUI",O15="OUI"),IF(M77*N77&gt;VLOOKUP(B78,'Références taux et max'!$B:$I,8,FALSE),VLOOKUP(B78,'Références taux et max'!$B:$I,8,FALSE),M77*N77),IF(M77*N77&gt;VLOOKUP(B78,'Références taux et max'!$B:$I,4,FALSE),VLOOKUP(B78,'Références taux et max'!$B:$I,4,FALSE),M77*N77)))</f>
        <v/>
      </c>
      <c r="P77" s="161" t="str">
        <f>IF(OR(K77="",L77=""),"B","P")</f>
        <v>B</v>
      </c>
    </row>
    <row r="78" spans="1:16" ht="15" customHeight="1" x14ac:dyDescent="0.3">
      <c r="A78" s="290"/>
      <c r="B78" s="159"/>
      <c r="C78" s="160"/>
      <c r="D78" s="160"/>
      <c r="E78" s="160"/>
      <c r="F78" s="160"/>
      <c r="G78" s="160"/>
      <c r="H78" s="160"/>
      <c r="I78" s="77" t="str">
        <f>IF(B78="","",HYPERLINK(VLOOKUP(B78,'Références taux et max'!$B:$C,2,FALSE),"i"))</f>
        <v/>
      </c>
      <c r="J78" s="157"/>
      <c r="K78" s="173"/>
      <c r="L78" s="176"/>
      <c r="M78" s="179"/>
      <c r="N78" s="182"/>
      <c r="O78" s="165"/>
      <c r="P78" s="162"/>
    </row>
    <row r="79" spans="1:16" ht="15" customHeight="1" thickBot="1" x14ac:dyDescent="0.35">
      <c r="A79" s="291"/>
      <c r="B79" s="78" t="s">
        <v>233</v>
      </c>
      <c r="C79" s="295"/>
      <c r="D79" s="295"/>
      <c r="E79" s="295"/>
      <c r="F79" s="295"/>
      <c r="G79" s="295"/>
      <c r="H79" s="295"/>
      <c r="I79" s="296"/>
      <c r="J79" s="158"/>
      <c r="K79" s="174"/>
      <c r="L79" s="177"/>
      <c r="M79" s="180"/>
      <c r="N79" s="183"/>
      <c r="O79" s="166"/>
      <c r="P79" s="163"/>
    </row>
    <row r="80" spans="1:16" ht="14.4" customHeight="1" x14ac:dyDescent="0.3">
      <c r="A80" s="289">
        <v>10</v>
      </c>
      <c r="B80" s="167"/>
      <c r="C80" s="170"/>
      <c r="D80" s="170"/>
      <c r="E80" s="170"/>
      <c r="F80" s="170"/>
      <c r="G80" s="170"/>
      <c r="H80" s="170"/>
      <c r="I80" s="171"/>
      <c r="J80" s="156" t="str">
        <f>IF(OR(B80="",B81=""),"B","P")</f>
        <v>B</v>
      </c>
      <c r="K80" s="172"/>
      <c r="L80" s="175"/>
      <c r="M80" s="178">
        <f>+K80*L80</f>
        <v>0</v>
      </c>
      <c r="N80" s="181" t="str">
        <f>IFERROR(IF(OR(O14="OUI",O15="OUI"),VLOOKUP(B81,'Références taux et max'!B:H,7,FALSE),VLOOKUP(B81,'Références taux et max'!B:D,3,FALSE))," ")</f>
        <v xml:space="preserve"> </v>
      </c>
      <c r="O80" s="164" t="str">
        <f>IF(B81="","",IF(OR(O14="OUI",O15="OUI"),IF(M80*N80&gt;VLOOKUP(B81,'Références taux et max'!$B:$I,8,FALSE),VLOOKUP(B81,'Références taux et max'!$B:$I,8,FALSE),M80*N80),IF(M80*N80&gt;VLOOKUP(B81,'Références taux et max'!$B:$I,4,FALSE),VLOOKUP(B81,'Références taux et max'!$B:$I,4,FALSE),M80*N80)))</f>
        <v/>
      </c>
      <c r="P80" s="161" t="str">
        <f>IF(OR(K80="",L80=""),"B","P")</f>
        <v>B</v>
      </c>
    </row>
    <row r="81" spans="1:480" ht="15" customHeight="1" x14ac:dyDescent="0.3">
      <c r="A81" s="290"/>
      <c r="B81" s="159"/>
      <c r="C81" s="160"/>
      <c r="D81" s="160"/>
      <c r="E81" s="160"/>
      <c r="F81" s="160"/>
      <c r="G81" s="160"/>
      <c r="H81" s="160"/>
      <c r="I81" s="77" t="str">
        <f>IF(B81="","",HYPERLINK(VLOOKUP(B81,'Références taux et max'!$B:$C,2,FALSE),"i"))</f>
        <v/>
      </c>
      <c r="J81" s="157"/>
      <c r="K81" s="173"/>
      <c r="L81" s="176"/>
      <c r="M81" s="179"/>
      <c r="N81" s="182"/>
      <c r="O81" s="165"/>
      <c r="P81" s="162"/>
    </row>
    <row r="82" spans="1:480" ht="15" customHeight="1" thickBot="1" x14ac:dyDescent="0.35">
      <c r="A82" s="291"/>
      <c r="B82" s="78" t="s">
        <v>233</v>
      </c>
      <c r="C82" s="295"/>
      <c r="D82" s="295"/>
      <c r="E82" s="295"/>
      <c r="F82" s="295"/>
      <c r="G82" s="295"/>
      <c r="H82" s="295"/>
      <c r="I82" s="296"/>
      <c r="J82" s="158"/>
      <c r="K82" s="174"/>
      <c r="L82" s="177"/>
      <c r="M82" s="180"/>
      <c r="N82" s="183"/>
      <c r="O82" s="166"/>
      <c r="P82" s="163"/>
    </row>
    <row r="83" spans="1:480" ht="15" customHeight="1" x14ac:dyDescent="0.3">
      <c r="A83" s="289">
        <v>11</v>
      </c>
      <c r="B83" s="357"/>
      <c r="C83" s="358"/>
      <c r="D83" s="358"/>
      <c r="E83" s="358"/>
      <c r="F83" s="358"/>
      <c r="G83" s="358"/>
      <c r="H83" s="358"/>
      <c r="I83" s="358"/>
      <c r="J83" s="156" t="str">
        <f>IF(OR(B83="",B84=""),"B","P")</f>
        <v>B</v>
      </c>
      <c r="K83" s="172"/>
      <c r="L83" s="175"/>
      <c r="M83" s="178">
        <f>+K83*L83</f>
        <v>0</v>
      </c>
      <c r="N83" s="181" t="str">
        <f>IFERROR(IF(OR(O14="OUI",O15="OUI"),VLOOKUP(B84,'Références taux et max'!B:H,7,FALSE),VLOOKUP(B84,'Références taux et max'!B:D,3,FALSE))," ")</f>
        <v xml:space="preserve"> </v>
      </c>
      <c r="O83" s="164" t="str">
        <f>IF(B84="","",IF(OR(O14="OUI",O15="OUI"),IF(M83*N83&gt;VLOOKUP(B84,'Références taux et max'!$B:$I,8,FALSE),VLOOKUP(B84,'Références taux et max'!$B:$I,8,FALSE),M83*N83),IF(M83*N83&gt;VLOOKUP(B84,'Références taux et max'!$B:$I,4,FALSE),VLOOKUP(B84,'Références taux et max'!$B:$I,4,FALSE),M83*N83)))</f>
        <v/>
      </c>
      <c r="P83" s="161" t="str">
        <f>IF(OR(K83="",L83=""),"B","P")</f>
        <v>B</v>
      </c>
    </row>
    <row r="84" spans="1:480" ht="15" customHeight="1" x14ac:dyDescent="0.3">
      <c r="A84" s="290"/>
      <c r="B84" s="322"/>
      <c r="C84" s="323"/>
      <c r="D84" s="323"/>
      <c r="E84" s="323"/>
      <c r="F84" s="323"/>
      <c r="G84" s="323"/>
      <c r="H84" s="324"/>
      <c r="I84" s="77" t="str">
        <f>IF(B84="","",HYPERLINK(VLOOKUP(B84,'Références taux et max'!$B:$C,2,FALSE),"i"))</f>
        <v/>
      </c>
      <c r="J84" s="157"/>
      <c r="K84" s="173"/>
      <c r="L84" s="176"/>
      <c r="M84" s="179"/>
      <c r="N84" s="182"/>
      <c r="O84" s="165"/>
      <c r="P84" s="162"/>
    </row>
    <row r="85" spans="1:480" ht="15" customHeight="1" thickBot="1" x14ac:dyDescent="0.35">
      <c r="A85" s="291"/>
      <c r="B85" s="78" t="s">
        <v>233</v>
      </c>
      <c r="C85" s="295"/>
      <c r="D85" s="295"/>
      <c r="E85" s="295"/>
      <c r="F85" s="295"/>
      <c r="G85" s="295"/>
      <c r="H85" s="295"/>
      <c r="I85" s="296"/>
      <c r="J85" s="345"/>
      <c r="K85" s="174"/>
      <c r="L85" s="177"/>
      <c r="M85" s="180"/>
      <c r="N85" s="183"/>
      <c r="O85" s="166"/>
      <c r="P85" s="163"/>
    </row>
    <row r="86" spans="1:480" ht="15" customHeight="1" x14ac:dyDescent="0.3">
      <c r="A86" s="289">
        <v>12</v>
      </c>
      <c r="B86" s="357"/>
      <c r="C86" s="358"/>
      <c r="D86" s="358"/>
      <c r="E86" s="358"/>
      <c r="F86" s="358"/>
      <c r="G86" s="358"/>
      <c r="H86" s="358"/>
      <c r="I86" s="358"/>
      <c r="J86" s="156" t="str">
        <f>IF(OR(B86="",B87=""),"B","P")</f>
        <v>B</v>
      </c>
      <c r="K86" s="172"/>
      <c r="L86" s="175"/>
      <c r="M86" s="178">
        <f>+K86*L86</f>
        <v>0</v>
      </c>
      <c r="N86" s="181" t="str">
        <f>IFERROR(IF(OR(O14="OUI",O15="OUI"),VLOOKUP(B87,'Références taux et max'!B:H,7,FALSE),VLOOKUP(B87,'Références taux et max'!B:D,3,FALSE))," ")</f>
        <v xml:space="preserve"> </v>
      </c>
      <c r="O86" s="164" t="str">
        <f>IF(B87="","",IF(OR(O14="OUI",O15="OUI"),IF(M86*N86&gt;VLOOKUP(B87,'Références taux et max'!$B:$I,8,FALSE),VLOOKUP(B87,'Références taux et max'!$B:$I,8,FALSE),M86*N86),IF(M86*N86&gt;VLOOKUP(B87,'Références taux et max'!$B:$I,4,FALSE),VLOOKUP(B87,'Références taux et max'!$B:$I,4,FALSE),M86*N86)))</f>
        <v/>
      </c>
      <c r="P86" s="161" t="str">
        <f>IF(OR(K86="",L86=""),"B","P")</f>
        <v>B</v>
      </c>
    </row>
    <row r="87" spans="1:480" ht="15" customHeight="1" x14ac:dyDescent="0.3">
      <c r="A87" s="290"/>
      <c r="B87" s="322"/>
      <c r="C87" s="323"/>
      <c r="D87" s="323"/>
      <c r="E87" s="323"/>
      <c r="F87" s="323"/>
      <c r="G87" s="323"/>
      <c r="H87" s="324"/>
      <c r="I87" s="77" t="str">
        <f>IF(B87="","",HYPERLINK(VLOOKUP(B87,'Références taux et max'!$B:$C,2,FALSE),"i"))</f>
        <v/>
      </c>
      <c r="J87" s="157"/>
      <c r="K87" s="173"/>
      <c r="L87" s="176"/>
      <c r="M87" s="179"/>
      <c r="N87" s="182"/>
      <c r="O87" s="165"/>
      <c r="P87" s="162"/>
    </row>
    <row r="88" spans="1:480" ht="15" customHeight="1" thickBot="1" x14ac:dyDescent="0.35">
      <c r="A88" s="291"/>
      <c r="B88" s="79" t="s">
        <v>233</v>
      </c>
      <c r="C88" s="295"/>
      <c r="D88" s="295"/>
      <c r="E88" s="295"/>
      <c r="F88" s="295"/>
      <c r="G88" s="295"/>
      <c r="H88" s="295"/>
      <c r="I88" s="296"/>
      <c r="J88" s="345"/>
      <c r="K88" s="359"/>
      <c r="L88" s="360"/>
      <c r="M88" s="361"/>
      <c r="N88" s="362"/>
      <c r="O88" s="341"/>
      <c r="P88" s="321"/>
    </row>
    <row r="89" spans="1:480" ht="4.8" customHeight="1" thickBot="1" x14ac:dyDescent="0.35">
      <c r="A89" s="80"/>
      <c r="B89" s="81"/>
      <c r="C89" s="82"/>
      <c r="D89" s="82"/>
      <c r="E89" s="82"/>
      <c r="F89" s="82"/>
      <c r="G89" s="82"/>
      <c r="H89" s="82"/>
      <c r="I89" s="82"/>
      <c r="J89" s="83"/>
      <c r="K89" s="84"/>
      <c r="L89" s="37"/>
      <c r="M89" s="85"/>
      <c r="N89" s="38"/>
      <c r="O89" s="39"/>
      <c r="P89" s="83"/>
    </row>
    <row r="90" spans="1:480" s="87" customFormat="1" ht="15" customHeight="1" x14ac:dyDescent="0.3">
      <c r="A90" s="286" t="s">
        <v>34</v>
      </c>
      <c r="B90" s="287"/>
      <c r="C90" s="287"/>
      <c r="D90" s="287"/>
      <c r="E90" s="287"/>
      <c r="F90" s="287"/>
      <c r="G90" s="287"/>
      <c r="H90" s="287"/>
      <c r="I90" s="287"/>
      <c r="J90" s="287"/>
      <c r="K90" s="287"/>
      <c r="L90" s="287"/>
      <c r="M90" s="288"/>
      <c r="N90" s="86">
        <f>SUM(O25:O43)+SUM(M53:M88)+M48</f>
        <v>0</v>
      </c>
      <c r="O90" s="265"/>
      <c r="P90" s="266"/>
      <c r="R90" s="314"/>
      <c r="S90" s="314"/>
      <c r="T90" s="314"/>
      <c r="U90"/>
      <c r="V90"/>
      <c r="W90"/>
      <c r="X90"/>
      <c r="Y90"/>
      <c r="Z90"/>
      <c r="AA90"/>
      <c r="AB90"/>
      <c r="AC90"/>
      <c r="AD90"/>
      <c r="AE90"/>
      <c r="A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c r="IW90"/>
      <c r="IX90"/>
      <c r="IY90"/>
      <c r="IZ90"/>
      <c r="JA90"/>
      <c r="JB90"/>
      <c r="JC90"/>
      <c r="JD90"/>
      <c r="JE90"/>
      <c r="JF90"/>
      <c r="JG90"/>
      <c r="JH90"/>
      <c r="JI90"/>
      <c r="JJ90"/>
      <c r="JK90"/>
      <c r="JL90"/>
      <c r="JM90"/>
      <c r="JN90"/>
      <c r="JO90"/>
      <c r="JP90"/>
      <c r="JQ90"/>
      <c r="JR90"/>
      <c r="JS90"/>
      <c r="JT90"/>
      <c r="JU90"/>
      <c r="JV90"/>
      <c r="JW90"/>
      <c r="JX90"/>
      <c r="JY90"/>
      <c r="JZ90"/>
      <c r="KA90"/>
      <c r="KB90"/>
      <c r="KC90"/>
      <c r="KD90"/>
      <c r="KE90"/>
      <c r="KF90"/>
      <c r="KG90"/>
      <c r="KH90"/>
      <c r="KI90"/>
      <c r="KJ90"/>
      <c r="KK90"/>
      <c r="KL90"/>
      <c r="KM90"/>
      <c r="KN90"/>
      <c r="KO90"/>
      <c r="KP90"/>
      <c r="KQ90"/>
      <c r="KR90"/>
      <c r="KS90"/>
      <c r="KT90"/>
      <c r="KU90"/>
      <c r="KV90"/>
      <c r="KW90"/>
      <c r="KX90"/>
      <c r="KY90"/>
      <c r="KZ90"/>
      <c r="LA90"/>
      <c r="LB90"/>
      <c r="LC90"/>
      <c r="LD90"/>
      <c r="LE90"/>
      <c r="LF90"/>
      <c r="LG90"/>
      <c r="LH90"/>
      <c r="LI90"/>
      <c r="LJ90"/>
      <c r="LK90"/>
      <c r="LL90"/>
      <c r="LM90"/>
      <c r="LN90"/>
      <c r="LO90"/>
      <c r="LP90"/>
      <c r="LQ90"/>
      <c r="LR90"/>
      <c r="LS90"/>
      <c r="LT90"/>
      <c r="LU90"/>
      <c r="LV90"/>
      <c r="LW90"/>
      <c r="LX90"/>
      <c r="LY90"/>
      <c r="LZ90"/>
      <c r="MA90"/>
      <c r="MB90"/>
      <c r="MC90"/>
      <c r="MD90"/>
      <c r="ME90"/>
      <c r="MF90"/>
      <c r="MG90"/>
      <c r="MH90"/>
      <c r="MI90"/>
      <c r="MJ90"/>
      <c r="MK90"/>
      <c r="ML90"/>
      <c r="MM90"/>
      <c r="MN90"/>
      <c r="MO90"/>
      <c r="MP90"/>
      <c r="MQ90"/>
      <c r="MR90"/>
      <c r="MS90"/>
      <c r="MT90"/>
      <c r="MU90"/>
      <c r="MV90"/>
      <c r="MW90"/>
      <c r="MX90"/>
      <c r="MY90"/>
      <c r="MZ90"/>
      <c r="NA90"/>
      <c r="NB90"/>
      <c r="NC90"/>
      <c r="ND90"/>
      <c r="NE90"/>
      <c r="NF90"/>
      <c r="NG90"/>
      <c r="NH90"/>
      <c r="NI90"/>
      <c r="NJ90"/>
      <c r="NK90"/>
      <c r="NL90"/>
      <c r="NM90"/>
      <c r="NN90"/>
      <c r="NO90"/>
      <c r="NP90"/>
      <c r="NQ90"/>
      <c r="NR90"/>
      <c r="NS90"/>
      <c r="NT90"/>
      <c r="NU90"/>
      <c r="NV90"/>
      <c r="NW90"/>
      <c r="NX90"/>
      <c r="NY90"/>
      <c r="NZ90"/>
      <c r="OA90"/>
      <c r="OB90"/>
      <c r="OC90"/>
      <c r="OD90"/>
      <c r="OE90"/>
      <c r="OF90"/>
      <c r="OG90"/>
      <c r="OH90"/>
      <c r="OI90"/>
      <c r="OJ90"/>
      <c r="OK90"/>
      <c r="OL90"/>
      <c r="OM90"/>
      <c r="ON90"/>
      <c r="OO90"/>
      <c r="OP90"/>
      <c r="OQ90"/>
      <c r="OR90"/>
      <c r="OS90"/>
      <c r="OT90"/>
      <c r="OU90"/>
      <c r="OV90"/>
      <c r="OW90"/>
      <c r="OX90"/>
      <c r="OY90"/>
      <c r="OZ90"/>
      <c r="PA90"/>
      <c r="PB90"/>
      <c r="PC90"/>
      <c r="PD90"/>
      <c r="PE90"/>
      <c r="PF90"/>
      <c r="PG90"/>
      <c r="PH90"/>
      <c r="PI90"/>
      <c r="PJ90"/>
      <c r="PK90"/>
      <c r="PL90"/>
      <c r="PM90"/>
      <c r="PN90"/>
      <c r="PO90"/>
      <c r="PP90"/>
      <c r="PQ90"/>
      <c r="PR90"/>
      <c r="PS90"/>
      <c r="PT90"/>
      <c r="PU90"/>
      <c r="PV90"/>
      <c r="PW90"/>
      <c r="PX90"/>
      <c r="PY90"/>
      <c r="PZ90"/>
      <c r="QA90"/>
      <c r="QB90"/>
      <c r="QC90"/>
      <c r="QD90"/>
      <c r="QE90"/>
      <c r="QF90"/>
      <c r="QG90"/>
      <c r="QH90"/>
      <c r="QI90"/>
      <c r="QJ90"/>
      <c r="QK90"/>
      <c r="QL90"/>
      <c r="QM90"/>
      <c r="QN90"/>
      <c r="QO90"/>
      <c r="QP90"/>
      <c r="QQ90"/>
      <c r="QR90"/>
      <c r="QS90"/>
      <c r="QT90"/>
      <c r="QU90"/>
      <c r="QV90"/>
      <c r="QW90"/>
      <c r="QX90"/>
      <c r="QY90"/>
      <c r="QZ90"/>
      <c r="RA90"/>
      <c r="RB90"/>
      <c r="RC90"/>
      <c r="RD90"/>
      <c r="RE90"/>
      <c r="RF90"/>
      <c r="RG90"/>
      <c r="RH90"/>
      <c r="RI90"/>
      <c r="RJ90"/>
      <c r="RK90"/>
      <c r="RL90"/>
    </row>
    <row r="91" spans="1:480" s="87" customFormat="1" ht="15" customHeight="1" x14ac:dyDescent="0.3">
      <c r="A91" s="262" t="s">
        <v>35</v>
      </c>
      <c r="B91" s="263"/>
      <c r="C91" s="263"/>
      <c r="D91" s="263"/>
      <c r="E91" s="263"/>
      <c r="F91" s="263"/>
      <c r="G91" s="263"/>
      <c r="H91" s="263"/>
      <c r="I91" s="263"/>
      <c r="J91" s="263"/>
      <c r="K91" s="263"/>
      <c r="L91" s="263"/>
      <c r="M91" s="264"/>
      <c r="N91" s="40">
        <f>IF(O3="",,N90*0.05)</f>
        <v>0</v>
      </c>
      <c r="O91" s="267"/>
      <c r="P91" s="268"/>
      <c r="R91" s="314"/>
      <c r="S91" s="314"/>
      <c r="T91" s="314"/>
      <c r="U91"/>
      <c r="V91"/>
      <c r="W91"/>
      <c r="X91"/>
      <c r="Y91"/>
      <c r="Z91"/>
      <c r="AA91"/>
      <c r="AB91"/>
      <c r="AC91"/>
      <c r="AD91"/>
      <c r="AE91"/>
      <c r="A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c r="IW91"/>
      <c r="IX91"/>
      <c r="IY91"/>
      <c r="IZ91"/>
      <c r="JA91"/>
      <c r="JB91"/>
      <c r="JC91"/>
      <c r="JD91"/>
      <c r="JE91"/>
      <c r="JF91"/>
      <c r="JG91"/>
      <c r="JH91"/>
      <c r="JI91"/>
      <c r="JJ91"/>
      <c r="JK91"/>
      <c r="JL91"/>
      <c r="JM91"/>
      <c r="JN91"/>
      <c r="JO91"/>
      <c r="JP91"/>
      <c r="JQ91"/>
      <c r="JR91"/>
      <c r="JS91"/>
      <c r="JT91"/>
      <c r="JU91"/>
      <c r="JV91"/>
      <c r="JW91"/>
      <c r="JX91"/>
      <c r="JY91"/>
      <c r="JZ91"/>
      <c r="KA91"/>
      <c r="KB91"/>
      <c r="KC91"/>
      <c r="KD91"/>
      <c r="KE91"/>
      <c r="KF91"/>
      <c r="KG91"/>
      <c r="KH91"/>
      <c r="KI91"/>
      <c r="KJ91"/>
      <c r="KK91"/>
      <c r="KL91"/>
      <c r="KM91"/>
      <c r="KN91"/>
      <c r="KO91"/>
      <c r="KP91"/>
      <c r="KQ91"/>
      <c r="KR91"/>
      <c r="KS91"/>
      <c r="KT91"/>
      <c r="KU91"/>
      <c r="KV91"/>
      <c r="KW91"/>
      <c r="KX91"/>
      <c r="KY91"/>
      <c r="KZ91"/>
      <c r="LA91"/>
      <c r="LB91"/>
      <c r="LC91"/>
      <c r="LD91"/>
      <c r="LE91"/>
      <c r="LF91"/>
      <c r="LG91"/>
      <c r="LH91"/>
      <c r="LI91"/>
      <c r="LJ91"/>
      <c r="LK91"/>
      <c r="LL91"/>
      <c r="LM91"/>
      <c r="LN91"/>
      <c r="LO91"/>
      <c r="LP91"/>
      <c r="LQ91"/>
      <c r="LR91"/>
      <c r="LS91"/>
      <c r="LT91"/>
      <c r="LU91"/>
      <c r="LV91"/>
      <c r="LW91"/>
      <c r="LX91"/>
      <c r="LY91"/>
      <c r="LZ91"/>
      <c r="MA91"/>
      <c r="MB91"/>
      <c r="MC91"/>
      <c r="MD91"/>
      <c r="ME91"/>
      <c r="MF91"/>
      <c r="MG91"/>
      <c r="MH91"/>
      <c r="MI91"/>
      <c r="MJ91"/>
      <c r="MK91"/>
      <c r="ML91"/>
      <c r="MM91"/>
      <c r="MN91"/>
      <c r="MO91"/>
      <c r="MP91"/>
      <c r="MQ91"/>
      <c r="MR91"/>
      <c r="MS91"/>
      <c r="MT91"/>
      <c r="MU91"/>
      <c r="MV91"/>
      <c r="MW91"/>
      <c r="MX91"/>
      <c r="MY91"/>
      <c r="MZ91"/>
      <c r="NA91"/>
      <c r="NB91"/>
      <c r="NC91"/>
      <c r="ND91"/>
      <c r="NE91"/>
      <c r="NF91"/>
      <c r="NG91"/>
      <c r="NH91"/>
      <c r="NI91"/>
      <c r="NJ91"/>
      <c r="NK91"/>
      <c r="NL91"/>
      <c r="NM91"/>
      <c r="NN91"/>
      <c r="NO91"/>
      <c r="NP91"/>
      <c r="NQ91"/>
      <c r="NR91"/>
      <c r="NS91"/>
      <c r="NT91"/>
      <c r="NU91"/>
      <c r="NV91"/>
      <c r="NW91"/>
      <c r="NX91"/>
      <c r="NY91"/>
      <c r="NZ91"/>
      <c r="OA91"/>
      <c r="OB91"/>
      <c r="OC91"/>
      <c r="OD91"/>
      <c r="OE91"/>
      <c r="OF91"/>
      <c r="OG91"/>
      <c r="OH91"/>
      <c r="OI91"/>
      <c r="OJ91"/>
      <c r="OK91"/>
      <c r="OL91"/>
      <c r="OM91"/>
      <c r="ON91"/>
      <c r="OO91"/>
      <c r="OP91"/>
      <c r="OQ91"/>
      <c r="OR91"/>
      <c r="OS91"/>
      <c r="OT91"/>
      <c r="OU91"/>
      <c r="OV91"/>
      <c r="OW91"/>
      <c r="OX91"/>
      <c r="OY91"/>
      <c r="OZ91"/>
      <c r="PA91"/>
      <c r="PB91"/>
      <c r="PC91"/>
      <c r="PD91"/>
      <c r="PE91"/>
      <c r="PF91"/>
      <c r="PG91"/>
      <c r="PH91"/>
      <c r="PI91"/>
      <c r="PJ91"/>
      <c r="PK91"/>
      <c r="PL91"/>
      <c r="PM91"/>
      <c r="PN91"/>
      <c r="PO91"/>
      <c r="PP91"/>
      <c r="PQ91"/>
      <c r="PR91"/>
      <c r="PS91"/>
      <c r="PT91"/>
      <c r="PU91"/>
      <c r="PV91"/>
      <c r="PW91"/>
      <c r="PX91"/>
      <c r="PY91"/>
      <c r="PZ91"/>
      <c r="QA91"/>
      <c r="QB91"/>
      <c r="QC91"/>
      <c r="QD91"/>
      <c r="QE91"/>
      <c r="QF91"/>
      <c r="QG91"/>
      <c r="QH91"/>
      <c r="QI91"/>
      <c r="QJ91"/>
      <c r="QK91"/>
      <c r="QL91"/>
      <c r="QM91"/>
      <c r="QN91"/>
      <c r="QO91"/>
      <c r="QP91"/>
      <c r="QQ91"/>
      <c r="QR91"/>
      <c r="QS91"/>
      <c r="QT91"/>
      <c r="QU91"/>
      <c r="QV91"/>
      <c r="QW91"/>
      <c r="QX91"/>
      <c r="QY91"/>
      <c r="QZ91"/>
      <c r="RA91"/>
      <c r="RB91"/>
      <c r="RC91"/>
      <c r="RD91"/>
      <c r="RE91"/>
      <c r="RF91"/>
      <c r="RG91"/>
      <c r="RH91"/>
      <c r="RI91"/>
      <c r="RJ91"/>
      <c r="RK91"/>
      <c r="RL91"/>
    </row>
    <row r="92" spans="1:480" s="87" customFormat="1" ht="15" customHeight="1" x14ac:dyDescent="0.3">
      <c r="A92" s="262" t="s">
        <v>36</v>
      </c>
      <c r="B92" s="263"/>
      <c r="C92" s="263"/>
      <c r="D92" s="263"/>
      <c r="E92" s="263"/>
      <c r="F92" s="263"/>
      <c r="G92" s="263"/>
      <c r="H92" s="263"/>
      <c r="I92" s="263"/>
      <c r="J92" s="263"/>
      <c r="K92" s="263"/>
      <c r="L92" s="263"/>
      <c r="M92" s="264"/>
      <c r="N92" s="40">
        <f>IF(O4="",,N90*0.09975)</f>
        <v>0</v>
      </c>
      <c r="O92" s="267"/>
      <c r="P92" s="268"/>
      <c r="R92" s="314"/>
      <c r="S92" s="314"/>
      <c r="T92" s="314"/>
      <c r="U92"/>
      <c r="V92"/>
      <c r="W92"/>
      <c r="X92"/>
      <c r="Y92"/>
      <c r="Z92"/>
      <c r="AA92"/>
      <c r="AB92"/>
      <c r="AC92"/>
      <c r="AD92"/>
      <c r="AE92"/>
      <c r="A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c r="IW92"/>
      <c r="IX92"/>
      <c r="IY92"/>
      <c r="IZ92"/>
      <c r="JA92"/>
      <c r="JB92"/>
      <c r="JC92"/>
      <c r="JD92"/>
      <c r="JE92"/>
      <c r="JF92"/>
      <c r="JG92"/>
      <c r="JH92"/>
      <c r="JI92"/>
      <c r="JJ92"/>
      <c r="JK92"/>
      <c r="JL92"/>
      <c r="JM92"/>
      <c r="JN92"/>
      <c r="JO92"/>
      <c r="JP92"/>
      <c r="JQ92"/>
      <c r="JR92"/>
      <c r="JS92"/>
      <c r="JT92"/>
      <c r="JU92"/>
      <c r="JV92"/>
      <c r="JW92"/>
      <c r="JX92"/>
      <c r="JY92"/>
      <c r="JZ92"/>
      <c r="KA92"/>
      <c r="KB92"/>
      <c r="KC92"/>
      <c r="KD92"/>
      <c r="KE92"/>
      <c r="KF92"/>
      <c r="KG92"/>
      <c r="KH92"/>
      <c r="KI92"/>
      <c r="KJ92"/>
      <c r="KK92"/>
      <c r="KL92"/>
      <c r="KM92"/>
      <c r="KN92"/>
      <c r="KO92"/>
      <c r="KP92"/>
      <c r="KQ92"/>
      <c r="KR92"/>
      <c r="KS92"/>
      <c r="KT92"/>
      <c r="KU92"/>
      <c r="KV92"/>
      <c r="KW92"/>
      <c r="KX92"/>
      <c r="KY92"/>
      <c r="KZ92"/>
      <c r="LA92"/>
      <c r="LB92"/>
      <c r="LC92"/>
      <c r="LD92"/>
      <c r="LE92"/>
      <c r="LF92"/>
      <c r="LG92"/>
      <c r="LH92"/>
      <c r="LI92"/>
      <c r="LJ92"/>
      <c r="LK92"/>
      <c r="LL92"/>
      <c r="LM92"/>
      <c r="LN92"/>
      <c r="LO92"/>
      <c r="LP92"/>
      <c r="LQ92"/>
      <c r="LR92"/>
      <c r="LS92"/>
      <c r="LT92"/>
      <c r="LU92"/>
      <c r="LV92"/>
      <c r="LW92"/>
      <c r="LX92"/>
      <c r="LY92"/>
      <c r="LZ92"/>
      <c r="MA92"/>
      <c r="MB92"/>
      <c r="MC92"/>
      <c r="MD92"/>
      <c r="ME92"/>
      <c r="MF92"/>
      <c r="MG92"/>
      <c r="MH92"/>
      <c r="MI92"/>
      <c r="MJ92"/>
      <c r="MK92"/>
      <c r="ML92"/>
      <c r="MM92"/>
      <c r="MN92"/>
      <c r="MO92"/>
      <c r="MP92"/>
      <c r="MQ92"/>
      <c r="MR92"/>
      <c r="MS92"/>
      <c r="MT92"/>
      <c r="MU92"/>
      <c r="MV92"/>
      <c r="MW92"/>
      <c r="MX92"/>
      <c r="MY92"/>
      <c r="MZ92"/>
      <c r="NA92"/>
      <c r="NB92"/>
      <c r="NC92"/>
      <c r="ND92"/>
      <c r="NE92"/>
      <c r="NF92"/>
      <c r="NG92"/>
      <c r="NH92"/>
      <c r="NI92"/>
      <c r="NJ92"/>
      <c r="NK92"/>
      <c r="NL92"/>
      <c r="NM92"/>
      <c r="NN92"/>
      <c r="NO92"/>
      <c r="NP92"/>
      <c r="NQ92"/>
      <c r="NR92"/>
      <c r="NS92"/>
      <c r="NT92"/>
      <c r="NU92"/>
      <c r="NV92"/>
      <c r="NW92"/>
      <c r="NX92"/>
      <c r="NY92"/>
      <c r="NZ92"/>
      <c r="OA92"/>
      <c r="OB92"/>
      <c r="OC92"/>
      <c r="OD92"/>
      <c r="OE92"/>
      <c r="OF92"/>
      <c r="OG92"/>
      <c r="OH92"/>
      <c r="OI92"/>
      <c r="OJ92"/>
      <c r="OK92"/>
      <c r="OL92"/>
      <c r="OM92"/>
      <c r="ON92"/>
      <c r="OO92"/>
      <c r="OP92"/>
      <c r="OQ92"/>
      <c r="OR92"/>
      <c r="OS92"/>
      <c r="OT92"/>
      <c r="OU92"/>
      <c r="OV92"/>
      <c r="OW92"/>
      <c r="OX92"/>
      <c r="OY92"/>
      <c r="OZ92"/>
      <c r="PA92"/>
      <c r="PB92"/>
      <c r="PC92"/>
      <c r="PD92"/>
      <c r="PE92"/>
      <c r="PF92"/>
      <c r="PG92"/>
      <c r="PH92"/>
      <c r="PI92"/>
      <c r="PJ92"/>
      <c r="PK92"/>
      <c r="PL92"/>
      <c r="PM92"/>
      <c r="PN92"/>
      <c r="PO92"/>
      <c r="PP92"/>
      <c r="PQ92"/>
      <c r="PR92"/>
      <c r="PS92"/>
      <c r="PT92"/>
      <c r="PU92"/>
      <c r="PV92"/>
      <c r="PW92"/>
      <c r="PX92"/>
      <c r="PY92"/>
      <c r="PZ92"/>
      <c r="QA92"/>
      <c r="QB92"/>
      <c r="QC92"/>
      <c r="QD92"/>
      <c r="QE92"/>
      <c r="QF92"/>
      <c r="QG92"/>
      <c r="QH92"/>
      <c r="QI92"/>
      <c r="QJ92"/>
      <c r="QK92"/>
      <c r="QL92"/>
      <c r="QM92"/>
      <c r="QN92"/>
      <c r="QO92"/>
      <c r="QP92"/>
      <c r="QQ92"/>
      <c r="QR92"/>
      <c r="QS92"/>
      <c r="QT92"/>
      <c r="QU92"/>
      <c r="QV92"/>
      <c r="QW92"/>
      <c r="QX92"/>
      <c r="QY92"/>
      <c r="QZ92"/>
      <c r="RA92"/>
      <c r="RB92"/>
      <c r="RC92"/>
      <c r="RD92"/>
      <c r="RE92"/>
      <c r="RF92"/>
      <c r="RG92"/>
      <c r="RH92"/>
      <c r="RI92"/>
      <c r="RJ92"/>
      <c r="RK92"/>
      <c r="RL92"/>
    </row>
    <row r="93" spans="1:480" s="87" customFormat="1" ht="12" hidden="1" customHeight="1" thickBot="1" x14ac:dyDescent="0.35">
      <c r="A93" s="262" t="s">
        <v>37</v>
      </c>
      <c r="B93" s="263"/>
      <c r="C93" s="263"/>
      <c r="D93" s="263"/>
      <c r="E93" s="263"/>
      <c r="F93" s="263"/>
      <c r="G93" s="263"/>
      <c r="H93" s="263"/>
      <c r="I93" s="263"/>
      <c r="J93" s="263"/>
      <c r="K93" s="263"/>
      <c r="L93" s="263"/>
      <c r="M93" s="264"/>
      <c r="N93" s="88">
        <f>SUM(N90:N92)</f>
        <v>0</v>
      </c>
      <c r="O93" s="269"/>
      <c r="P93" s="270"/>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c r="IW93"/>
      <c r="IX93"/>
      <c r="IY93"/>
      <c r="IZ93"/>
      <c r="JA93"/>
      <c r="JB93"/>
      <c r="JC93"/>
      <c r="JD93"/>
      <c r="JE93"/>
      <c r="JF93"/>
      <c r="JG93"/>
      <c r="JH93"/>
      <c r="JI93"/>
      <c r="JJ93"/>
      <c r="JK93"/>
      <c r="JL93"/>
      <c r="JM93"/>
      <c r="JN93"/>
      <c r="JO93"/>
      <c r="JP93"/>
      <c r="JQ93"/>
      <c r="JR93"/>
      <c r="JS93"/>
      <c r="JT93"/>
      <c r="JU93"/>
      <c r="JV93"/>
      <c r="JW93"/>
      <c r="JX93"/>
      <c r="JY93"/>
      <c r="JZ93"/>
      <c r="KA93"/>
      <c r="KB93"/>
      <c r="KC93"/>
      <c r="KD93"/>
      <c r="KE93"/>
      <c r="KF93"/>
      <c r="KG93"/>
      <c r="KH93"/>
      <c r="KI93"/>
      <c r="KJ93"/>
      <c r="KK93"/>
      <c r="KL93"/>
      <c r="KM93"/>
      <c r="KN93"/>
      <c r="KO93"/>
      <c r="KP93"/>
      <c r="KQ93"/>
      <c r="KR93"/>
      <c r="KS93"/>
      <c r="KT93"/>
      <c r="KU93"/>
      <c r="KV93"/>
      <c r="KW93"/>
      <c r="KX93"/>
      <c r="KY93"/>
      <c r="KZ93"/>
      <c r="LA93"/>
      <c r="LB93"/>
      <c r="LC93"/>
      <c r="LD93"/>
      <c r="LE93"/>
      <c r="LF93"/>
      <c r="LG93"/>
      <c r="LH93"/>
      <c r="LI93"/>
      <c r="LJ93"/>
      <c r="LK93"/>
      <c r="LL93"/>
      <c r="LM93"/>
      <c r="LN93"/>
      <c r="LO93"/>
      <c r="LP93"/>
      <c r="LQ93"/>
      <c r="LR93"/>
      <c r="LS93"/>
      <c r="LT93"/>
      <c r="LU93"/>
      <c r="LV93"/>
      <c r="LW93"/>
      <c r="LX93"/>
      <c r="LY93"/>
      <c r="LZ93"/>
      <c r="MA93"/>
      <c r="MB93"/>
      <c r="MC93"/>
      <c r="MD93"/>
      <c r="ME93"/>
      <c r="MF93"/>
      <c r="MG93"/>
      <c r="MH93"/>
      <c r="MI93"/>
      <c r="MJ93"/>
      <c r="MK93"/>
      <c r="ML93"/>
      <c r="MM93"/>
      <c r="MN93"/>
      <c r="MO93"/>
      <c r="MP93"/>
      <c r="MQ93"/>
      <c r="MR93"/>
      <c r="MS93"/>
      <c r="MT93"/>
      <c r="MU93"/>
      <c r="MV93"/>
      <c r="MW93"/>
      <c r="MX93"/>
      <c r="MY93"/>
      <c r="MZ93"/>
      <c r="NA93"/>
      <c r="NB93"/>
      <c r="NC93"/>
      <c r="ND93"/>
      <c r="NE93"/>
      <c r="NF93"/>
      <c r="NG93"/>
      <c r="NH93"/>
      <c r="NI93"/>
      <c r="NJ93"/>
      <c r="NK93"/>
      <c r="NL93"/>
      <c r="NM93"/>
      <c r="NN93"/>
      <c r="NO93"/>
      <c r="NP93"/>
      <c r="NQ93"/>
      <c r="NR93"/>
      <c r="NS93"/>
      <c r="NT93"/>
      <c r="NU93"/>
      <c r="NV93"/>
      <c r="NW93"/>
      <c r="NX93"/>
      <c r="NY93"/>
      <c r="NZ93"/>
      <c r="OA93"/>
      <c r="OB93"/>
      <c r="OC93"/>
      <c r="OD93"/>
      <c r="OE93"/>
      <c r="OF93"/>
      <c r="OG93"/>
      <c r="OH93"/>
      <c r="OI93"/>
      <c r="OJ93"/>
      <c r="OK93"/>
      <c r="OL93"/>
      <c r="OM93"/>
      <c r="ON93"/>
      <c r="OO93"/>
      <c r="OP93"/>
      <c r="OQ93"/>
      <c r="OR93"/>
      <c r="OS93"/>
      <c r="OT93"/>
      <c r="OU93"/>
      <c r="OV93"/>
      <c r="OW93"/>
      <c r="OX93"/>
      <c r="OY93"/>
      <c r="OZ93"/>
      <c r="PA93"/>
      <c r="PB93"/>
      <c r="PC93"/>
      <c r="PD93"/>
      <c r="PE93"/>
      <c r="PF93"/>
      <c r="PG93"/>
      <c r="PH93"/>
      <c r="PI93"/>
      <c r="PJ93"/>
      <c r="PK93"/>
      <c r="PL93"/>
      <c r="PM93"/>
      <c r="PN93"/>
      <c r="PO93"/>
      <c r="PP93"/>
      <c r="PQ93"/>
      <c r="PR93"/>
      <c r="PS93"/>
      <c r="PT93"/>
      <c r="PU93"/>
      <c r="PV93"/>
      <c r="PW93"/>
      <c r="PX93"/>
      <c r="PY93"/>
      <c r="PZ93"/>
      <c r="QA93"/>
      <c r="QB93"/>
      <c r="QC93"/>
      <c r="QD93"/>
      <c r="QE93"/>
      <c r="QF93"/>
      <c r="QG93"/>
      <c r="QH93"/>
      <c r="QI93"/>
      <c r="QJ93"/>
      <c r="QK93"/>
      <c r="QL93"/>
      <c r="QM93"/>
      <c r="QN93"/>
      <c r="QO93"/>
      <c r="QP93"/>
      <c r="QQ93"/>
      <c r="QR93"/>
      <c r="QS93"/>
      <c r="QT93"/>
      <c r="QU93"/>
      <c r="QV93"/>
      <c r="QW93"/>
      <c r="QX93"/>
      <c r="QY93"/>
      <c r="QZ93"/>
      <c r="RA93"/>
      <c r="RB93"/>
      <c r="RC93"/>
      <c r="RD93"/>
      <c r="RE93"/>
      <c r="RF93"/>
      <c r="RG93"/>
      <c r="RH93"/>
      <c r="RI93"/>
      <c r="RJ93"/>
      <c r="RK93"/>
      <c r="RL93"/>
    </row>
    <row r="94" spans="1:480" ht="33" customHeight="1" thickBot="1" x14ac:dyDescent="0.35">
      <c r="A94" s="262" t="s">
        <v>76</v>
      </c>
      <c r="B94" s="263"/>
      <c r="C94" s="263"/>
      <c r="D94" s="263"/>
      <c r="E94" s="263"/>
      <c r="F94" s="263"/>
      <c r="G94" s="263"/>
      <c r="H94" s="263"/>
      <c r="I94" s="263"/>
      <c r="J94" s="263"/>
      <c r="K94" s="263"/>
      <c r="L94" s="263"/>
      <c r="M94" s="264"/>
      <c r="N94" s="89"/>
      <c r="O94" s="316">
        <f>IFERROR(SUM(O53:O88)+N48,"")</f>
        <v>0</v>
      </c>
      <c r="P94" s="317"/>
      <c r="Q94" s="62"/>
      <c r="R94" s="314"/>
      <c r="S94" s="314"/>
      <c r="T94" s="314"/>
    </row>
    <row r="95" spans="1:480" ht="15" customHeight="1" thickBot="1" x14ac:dyDescent="0.35">
      <c r="A95" s="329" t="s">
        <v>77</v>
      </c>
      <c r="B95" s="330"/>
      <c r="C95" s="330"/>
      <c r="D95" s="330"/>
      <c r="E95" s="330"/>
      <c r="F95" s="330"/>
      <c r="G95" s="330"/>
      <c r="H95" s="330"/>
      <c r="I95" s="330"/>
      <c r="J95" s="330"/>
      <c r="K95" s="330"/>
      <c r="L95" s="330"/>
      <c r="M95" s="331"/>
      <c r="N95" s="90">
        <f>IFERROR(+N93-O94,"")</f>
        <v>0</v>
      </c>
      <c r="O95" s="332"/>
      <c r="P95" s="333"/>
    </row>
    <row r="96" spans="1:480" ht="4.8" customHeight="1" thickBot="1" x14ac:dyDescent="0.35">
      <c r="R96" s="314"/>
      <c r="S96" s="314"/>
      <c r="T96" s="314"/>
    </row>
    <row r="97" spans="1:212" ht="13.95" customHeight="1" x14ac:dyDescent="0.3">
      <c r="A97" s="325" t="s">
        <v>6</v>
      </c>
      <c r="B97" s="326"/>
      <c r="C97" s="326"/>
      <c r="D97" s="326"/>
      <c r="E97" s="326"/>
      <c r="F97" s="326"/>
      <c r="G97" s="326"/>
      <c r="H97" s="326"/>
      <c r="I97" s="326"/>
      <c r="J97" s="326"/>
      <c r="K97" s="326"/>
      <c r="L97" s="326"/>
      <c r="M97" s="326"/>
      <c r="N97" s="326"/>
      <c r="O97" s="326"/>
      <c r="P97" s="327"/>
      <c r="R97" s="314"/>
      <c r="S97" s="314"/>
      <c r="T97" s="314"/>
    </row>
    <row r="98" spans="1:212" ht="18.600000000000001" customHeight="1" x14ac:dyDescent="0.3">
      <c r="A98" s="254" t="s">
        <v>87</v>
      </c>
      <c r="B98" s="255"/>
      <c r="C98" s="255"/>
      <c r="D98" s="255"/>
      <c r="E98" s="24"/>
      <c r="F98" s="320" t="s">
        <v>199</v>
      </c>
      <c r="G98" s="320"/>
      <c r="H98" s="320"/>
      <c r="I98" s="320"/>
      <c r="J98" s="320"/>
      <c r="K98" s="320"/>
      <c r="L98" s="25" t="s">
        <v>200</v>
      </c>
      <c r="M98" s="91" t="s">
        <v>201</v>
      </c>
      <c r="N98" s="25" t="s">
        <v>200</v>
      </c>
      <c r="O98" s="318" t="s">
        <v>198</v>
      </c>
      <c r="P98" s="319"/>
      <c r="R98" s="314"/>
      <c r="S98" s="314"/>
      <c r="T98" s="314"/>
    </row>
    <row r="99" spans="1:212" ht="19.2" customHeight="1" x14ac:dyDescent="0.3">
      <c r="A99" s="254" t="s">
        <v>85</v>
      </c>
      <c r="B99" s="255"/>
      <c r="C99" s="255"/>
      <c r="D99" s="255"/>
      <c r="E99" s="92"/>
      <c r="F99" s="92"/>
      <c r="G99" s="92"/>
      <c r="H99" s="92"/>
      <c r="I99" s="92"/>
      <c r="J99" s="92"/>
      <c r="K99" s="92"/>
      <c r="L99" s="92"/>
      <c r="M99" s="91"/>
      <c r="N99" s="91"/>
      <c r="O99" s="87"/>
      <c r="P99" s="93"/>
      <c r="R99" s="87"/>
      <c r="S99" s="87"/>
      <c r="T99" s="87"/>
    </row>
    <row r="100" spans="1:212" s="94" customFormat="1" ht="47.4" customHeight="1" thickBot="1" x14ac:dyDescent="0.35">
      <c r="A100" s="280" t="s">
        <v>86</v>
      </c>
      <c r="B100" s="281"/>
      <c r="C100" s="282"/>
      <c r="D100" s="256"/>
      <c r="E100" s="257"/>
      <c r="F100" s="257"/>
      <c r="G100" s="257"/>
      <c r="H100" s="257"/>
      <c r="I100" s="257"/>
      <c r="J100" s="257"/>
      <c r="K100" s="257"/>
      <c r="L100" s="257"/>
      <c r="M100" s="257"/>
      <c r="N100" s="257"/>
      <c r="O100" s="257"/>
      <c r="P100" s="258"/>
      <c r="R100" s="314"/>
      <c r="S100" s="314"/>
      <c r="T100" s="314"/>
    </row>
    <row r="101" spans="1:212" s="94" customFormat="1" ht="27" customHeight="1" x14ac:dyDescent="0.3">
      <c r="A101" s="315" t="s">
        <v>111</v>
      </c>
      <c r="B101" s="315"/>
      <c r="C101" s="315"/>
      <c r="D101" s="315"/>
      <c r="E101" s="315"/>
      <c r="F101" s="315"/>
      <c r="G101" s="315"/>
      <c r="H101" s="315"/>
      <c r="I101" s="315"/>
      <c r="J101" s="315"/>
      <c r="K101" s="315"/>
      <c r="L101" s="315"/>
      <c r="M101" s="315"/>
      <c r="N101" s="315"/>
      <c r="O101" s="315"/>
      <c r="P101" s="315"/>
      <c r="R101" s="314"/>
      <c r="S101" s="314"/>
      <c r="T101" s="314"/>
    </row>
    <row r="102" spans="1:212" s="94" customFormat="1" ht="30" customHeight="1" x14ac:dyDescent="0.3">
      <c r="A102"/>
      <c r="B102" s="62"/>
      <c r="C102" s="62"/>
      <c r="D102" s="62"/>
      <c r="E102" s="62"/>
      <c r="F102" s="62"/>
      <c r="G102" s="62"/>
      <c r="H102" s="62"/>
      <c r="I102" s="62"/>
      <c r="J102" s="62"/>
      <c r="K102"/>
      <c r="L102"/>
      <c r="M102"/>
      <c r="N102" s="273" t="s">
        <v>78</v>
      </c>
      <c r="O102" s="273"/>
      <c r="P102" s="273"/>
      <c r="R102" s="314"/>
      <c r="S102" s="314"/>
      <c r="T102" s="314"/>
    </row>
    <row r="103" spans="1:212" s="95" customFormat="1" ht="13.95" customHeight="1" x14ac:dyDescent="0.3">
      <c r="A103"/>
      <c r="B103" s="62"/>
      <c r="C103" s="62"/>
      <c r="D103" s="62"/>
      <c r="E103" s="62"/>
      <c r="F103" s="62"/>
      <c r="G103" s="62"/>
      <c r="H103" s="62"/>
      <c r="I103" s="62"/>
      <c r="J103" s="62"/>
      <c r="K103"/>
      <c r="L103"/>
      <c r="M103"/>
      <c r="N103" s="273" t="s">
        <v>79</v>
      </c>
      <c r="O103" s="273"/>
      <c r="P103" s="273"/>
      <c r="Q103"/>
      <c r="R103" s="314"/>
      <c r="S103" s="314"/>
      <c r="T103" s="314"/>
      <c r="U103"/>
      <c r="V103"/>
      <c r="W103"/>
      <c r="X103"/>
      <c r="Y103"/>
      <c r="Z103"/>
      <c r="AA103"/>
      <c r="AB103" t="s">
        <v>9</v>
      </c>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row>
    <row r="104" spans="1:212" ht="18" customHeight="1" x14ac:dyDescent="0.3">
      <c r="AB104" t="s">
        <v>64</v>
      </c>
    </row>
    <row r="105" spans="1:212" s="94" customFormat="1" ht="12" customHeight="1" thickBot="1" x14ac:dyDescent="0.35">
      <c r="A105"/>
      <c r="B105" s="62"/>
      <c r="C105" s="62"/>
      <c r="D105" s="62"/>
      <c r="E105" s="62"/>
      <c r="F105" s="62"/>
      <c r="G105" s="62"/>
      <c r="H105" s="62"/>
      <c r="I105" s="62"/>
      <c r="J105" s="62"/>
      <c r="K105"/>
      <c r="L105"/>
      <c r="M105"/>
      <c r="N105"/>
      <c r="O105" s="62"/>
      <c r="P105" s="35"/>
      <c r="R105"/>
      <c r="S105"/>
      <c r="T105"/>
      <c r="AB105" t="s">
        <v>49</v>
      </c>
    </row>
    <row r="106" spans="1:212" s="94" customFormat="1" ht="12" customHeight="1" thickBot="1" x14ac:dyDescent="0.35">
      <c r="A106"/>
      <c r="B106" s="62"/>
      <c r="C106" s="62"/>
      <c r="D106" s="62"/>
      <c r="E106" s="62"/>
      <c r="F106" s="62"/>
      <c r="G106" s="62"/>
      <c r="H106" s="62"/>
      <c r="I106" s="62"/>
      <c r="J106" s="62"/>
      <c r="K106"/>
      <c r="L106"/>
      <c r="M106"/>
      <c r="N106"/>
      <c r="O106" s="62"/>
      <c r="P106" s="35"/>
      <c r="R106" s="283" t="s">
        <v>7</v>
      </c>
      <c r="S106" s="284"/>
      <c r="T106" s="285"/>
    </row>
    <row r="107" spans="1:212" s="94" customFormat="1" ht="135.6" customHeight="1" x14ac:dyDescent="0.3">
      <c r="B107" s="96"/>
      <c r="C107" s="96"/>
      <c r="D107" s="96"/>
      <c r="E107" s="96"/>
      <c r="F107" s="96"/>
      <c r="G107" s="96"/>
      <c r="H107" s="96"/>
      <c r="I107" s="96"/>
      <c r="J107" s="96"/>
      <c r="O107" s="96"/>
      <c r="P107" s="41"/>
      <c r="R107" s="277" t="s">
        <v>113</v>
      </c>
      <c r="S107" s="278"/>
      <c r="T107" s="279"/>
      <c r="AB107" t="s">
        <v>47</v>
      </c>
    </row>
    <row r="108" spans="1:212" s="94" customFormat="1" ht="23.1" customHeight="1" x14ac:dyDescent="0.3">
      <c r="B108" s="96"/>
      <c r="C108" s="96"/>
      <c r="D108" s="96"/>
      <c r="E108" s="96"/>
      <c r="F108" s="96"/>
      <c r="G108" s="96"/>
      <c r="H108" s="96"/>
      <c r="I108" s="96"/>
      <c r="J108" s="96"/>
      <c r="O108" s="96"/>
      <c r="P108" s="41"/>
      <c r="R108" s="248" t="s">
        <v>197</v>
      </c>
      <c r="S108" s="309"/>
      <c r="T108" s="310"/>
      <c r="AB108" t="s">
        <v>48</v>
      </c>
    </row>
    <row r="109" spans="1:212" s="94" customFormat="1" ht="230.4" customHeight="1" x14ac:dyDescent="0.25">
      <c r="B109" s="96"/>
      <c r="C109" s="96"/>
      <c r="D109" s="96"/>
      <c r="E109" s="96"/>
      <c r="F109" s="96"/>
      <c r="G109" s="96"/>
      <c r="H109" s="96"/>
      <c r="I109" s="96"/>
      <c r="J109" s="96"/>
      <c r="O109" s="96"/>
      <c r="P109" s="41"/>
      <c r="R109" s="248" t="s">
        <v>119</v>
      </c>
      <c r="S109" s="249"/>
      <c r="T109" s="250"/>
      <c r="AB109" s="94" t="s">
        <v>74</v>
      </c>
    </row>
    <row r="110" spans="1:212" s="94" customFormat="1" ht="172.8" customHeight="1" x14ac:dyDescent="0.3">
      <c r="A110"/>
      <c r="B110" s="62"/>
      <c r="C110" s="62"/>
      <c r="D110" s="62"/>
      <c r="E110" s="62"/>
      <c r="F110" s="62"/>
      <c r="G110" s="62"/>
      <c r="H110" s="62"/>
      <c r="I110" s="62"/>
      <c r="J110" s="62"/>
      <c r="K110"/>
      <c r="L110"/>
      <c r="M110"/>
      <c r="N110"/>
      <c r="O110" s="62"/>
      <c r="P110" s="42"/>
      <c r="R110" s="248" t="s">
        <v>112</v>
      </c>
      <c r="S110" s="249"/>
      <c r="T110" s="250"/>
    </row>
    <row r="111" spans="1:212" s="94" customFormat="1" ht="187.8" customHeight="1" thickBot="1" x14ac:dyDescent="0.35">
      <c r="A111"/>
      <c r="B111" s="62"/>
      <c r="C111" s="62"/>
      <c r="D111" s="62"/>
      <c r="E111" s="62"/>
      <c r="F111" s="62"/>
      <c r="G111" s="62"/>
      <c r="H111" s="62"/>
      <c r="I111" s="62"/>
      <c r="J111" s="62"/>
      <c r="K111"/>
      <c r="L111"/>
      <c r="M111"/>
      <c r="N111"/>
      <c r="O111" s="62"/>
      <c r="P111" s="42"/>
      <c r="R111" s="251" t="s">
        <v>259</v>
      </c>
      <c r="S111" s="252"/>
      <c r="T111" s="253"/>
    </row>
    <row r="112" spans="1:212" s="94" customFormat="1" ht="326.39999999999998" customHeight="1" x14ac:dyDescent="0.3">
      <c r="A112"/>
      <c r="B112" s="62"/>
      <c r="C112" s="62"/>
      <c r="D112" s="62"/>
      <c r="E112" s="62"/>
      <c r="F112" s="62"/>
      <c r="G112" s="62"/>
      <c r="H112" s="62"/>
      <c r="I112" s="62"/>
      <c r="J112" s="62"/>
      <c r="K112"/>
      <c r="L112"/>
      <c r="M112"/>
      <c r="N112"/>
      <c r="O112" s="62"/>
      <c r="P112" s="42"/>
      <c r="R112" s="311" t="s">
        <v>272</v>
      </c>
      <c r="S112" s="312"/>
      <c r="T112" s="313"/>
    </row>
    <row r="113" spans="1:212" s="94" customFormat="1" ht="24.6" customHeight="1" x14ac:dyDescent="0.25">
      <c r="B113" s="96"/>
      <c r="C113" s="96"/>
      <c r="D113" s="96"/>
      <c r="E113" s="96"/>
      <c r="F113" s="96"/>
      <c r="G113" s="96"/>
      <c r="H113" s="96"/>
      <c r="I113" s="96"/>
      <c r="J113" s="96"/>
      <c r="O113" s="96"/>
      <c r="P113" s="43"/>
      <c r="R113" s="303" t="s">
        <v>8</v>
      </c>
      <c r="S113" s="304"/>
      <c r="T113" s="305"/>
    </row>
    <row r="114" spans="1:212" s="97" customFormat="1" ht="28.2" customHeight="1" x14ac:dyDescent="0.25">
      <c r="A114" s="94"/>
      <c r="B114" s="96"/>
      <c r="C114" s="96"/>
      <c r="D114" s="96"/>
      <c r="E114" s="96"/>
      <c r="F114" s="96"/>
      <c r="G114" s="96"/>
      <c r="H114" s="96"/>
      <c r="I114" s="96"/>
      <c r="J114" s="96"/>
      <c r="K114" s="94"/>
      <c r="L114" s="94"/>
      <c r="M114" s="94"/>
      <c r="N114" s="94"/>
      <c r="O114" s="96"/>
      <c r="P114" s="41"/>
      <c r="Q114" s="94"/>
      <c r="R114" s="300" t="str">
        <f>CONCATENATE(AB103," ",$F$9," ",AB104)</f>
        <v>Je, soussigné(e),    en mon nom personnel ou en qualité de répondant dûment autorisé de l'entreprise identifiée au présent contrat, consens à ce que le dispensateur également identifié au présent contrat :</v>
      </c>
      <c r="S114" s="301"/>
      <c r="T114" s="302"/>
      <c r="U114" s="94"/>
      <c r="V114" s="94"/>
      <c r="W114" s="94"/>
      <c r="X114" s="94"/>
      <c r="Y114" s="94"/>
      <c r="Z114" s="94"/>
      <c r="AA114" s="94"/>
      <c r="AB114" s="94" t="s">
        <v>18</v>
      </c>
      <c r="AC114" s="94"/>
      <c r="AD114" s="94"/>
      <c r="AE114" s="94"/>
      <c r="AF114" s="94"/>
      <c r="AG114" s="94"/>
      <c r="AH114" s="94"/>
      <c r="AI114" s="94"/>
      <c r="AJ114" s="94"/>
      <c r="AK114" s="94"/>
      <c r="AL114" s="94"/>
      <c r="AM114" s="94"/>
      <c r="AN114" s="94"/>
      <c r="AO114" s="94"/>
      <c r="AP114" s="94"/>
      <c r="AQ114" s="94"/>
      <c r="AR114" s="94"/>
      <c r="AS114" s="94"/>
      <c r="AT114" s="94"/>
      <c r="AU114" s="94"/>
      <c r="AV114" s="94"/>
      <c r="AW114" s="94"/>
      <c r="AX114" s="94"/>
      <c r="AY114" s="94"/>
      <c r="AZ114" s="94"/>
      <c r="BA114" s="94"/>
      <c r="BB114" s="94"/>
      <c r="BC114" s="94"/>
      <c r="BD114" s="94"/>
      <c r="BE114" s="94"/>
      <c r="BF114" s="94"/>
      <c r="BG114" s="94"/>
      <c r="BH114" s="94"/>
      <c r="BI114" s="94"/>
      <c r="BJ114" s="94"/>
      <c r="BK114" s="94"/>
      <c r="BL114" s="94"/>
      <c r="BM114" s="94"/>
      <c r="BN114" s="94"/>
      <c r="BO114" s="94"/>
      <c r="BP114" s="94"/>
      <c r="BQ114" s="94"/>
      <c r="BR114" s="94"/>
      <c r="BS114" s="94"/>
      <c r="BT114" s="94"/>
      <c r="BU114" s="94"/>
      <c r="BV114" s="94"/>
      <c r="BW114" s="94"/>
      <c r="BX114" s="94"/>
      <c r="BY114" s="94"/>
      <c r="BZ114" s="94"/>
      <c r="CA114" s="94"/>
      <c r="CB114" s="94"/>
      <c r="CC114" s="94"/>
      <c r="CD114" s="94"/>
      <c r="CE114" s="94"/>
      <c r="CF114" s="94"/>
      <c r="CG114" s="94"/>
      <c r="CH114" s="94"/>
      <c r="CI114" s="94"/>
      <c r="CJ114" s="94"/>
      <c r="CK114" s="94"/>
      <c r="CL114" s="94"/>
      <c r="CM114" s="94"/>
      <c r="CN114" s="94"/>
      <c r="CO114" s="94"/>
      <c r="CP114" s="94"/>
      <c r="CQ114" s="94"/>
      <c r="CR114" s="94"/>
      <c r="CS114" s="94"/>
      <c r="CT114" s="94"/>
      <c r="CU114" s="94"/>
      <c r="CV114" s="94"/>
      <c r="CW114" s="94"/>
      <c r="CX114" s="94"/>
      <c r="CY114" s="94"/>
      <c r="CZ114" s="94"/>
      <c r="DA114" s="94"/>
      <c r="DB114" s="94"/>
      <c r="DC114" s="94"/>
      <c r="DD114" s="94"/>
      <c r="DE114" s="94"/>
      <c r="DF114" s="94"/>
      <c r="DG114" s="94"/>
      <c r="DH114" s="94"/>
      <c r="DI114" s="94"/>
      <c r="DJ114" s="94"/>
      <c r="DK114" s="94"/>
      <c r="DL114" s="94"/>
      <c r="DM114" s="94"/>
      <c r="DN114" s="94"/>
      <c r="DO114" s="94"/>
      <c r="DP114" s="94"/>
      <c r="DQ114" s="94"/>
      <c r="DR114" s="94"/>
      <c r="DS114" s="94"/>
      <c r="DT114" s="94"/>
      <c r="DU114" s="94"/>
      <c r="DV114" s="94"/>
      <c r="DW114" s="94"/>
      <c r="DX114" s="94"/>
      <c r="DY114" s="94"/>
      <c r="DZ114" s="94"/>
      <c r="EA114" s="94"/>
      <c r="EB114" s="94"/>
      <c r="EC114" s="94"/>
      <c r="ED114" s="94"/>
      <c r="EE114" s="94"/>
      <c r="EF114" s="94"/>
      <c r="EG114" s="94"/>
      <c r="EH114" s="94"/>
      <c r="EI114" s="94"/>
      <c r="EJ114" s="94"/>
      <c r="EK114" s="94"/>
      <c r="EL114" s="94"/>
      <c r="EM114" s="94"/>
      <c r="EN114" s="94"/>
      <c r="EO114" s="94"/>
      <c r="EP114" s="94"/>
      <c r="EQ114" s="94"/>
      <c r="ER114" s="94"/>
      <c r="ES114" s="94"/>
      <c r="ET114" s="94"/>
      <c r="EU114" s="94"/>
      <c r="EV114" s="94"/>
      <c r="EW114" s="94"/>
      <c r="EX114" s="94"/>
      <c r="EY114" s="94"/>
      <c r="EZ114" s="94"/>
      <c r="FA114" s="94"/>
      <c r="FB114" s="94"/>
      <c r="FC114" s="94"/>
      <c r="FD114" s="94"/>
      <c r="FE114" s="94"/>
      <c r="FF114" s="94"/>
      <c r="FG114" s="94"/>
      <c r="FH114" s="94"/>
      <c r="FI114" s="94"/>
      <c r="FJ114" s="94"/>
      <c r="FK114" s="94"/>
      <c r="FL114" s="94"/>
      <c r="FM114" s="94"/>
      <c r="FN114" s="94"/>
      <c r="FO114" s="94"/>
      <c r="FP114" s="94"/>
      <c r="FQ114" s="94"/>
      <c r="FR114" s="94"/>
      <c r="FS114" s="94"/>
      <c r="FT114" s="94"/>
      <c r="FU114" s="94"/>
      <c r="FV114" s="94"/>
      <c r="FW114" s="94"/>
      <c r="FX114" s="94"/>
      <c r="FY114" s="94"/>
      <c r="FZ114" s="94"/>
      <c r="GA114" s="94"/>
      <c r="GB114" s="94"/>
      <c r="GC114" s="94"/>
      <c r="GD114" s="94"/>
      <c r="GE114" s="94"/>
      <c r="GF114" s="94"/>
      <c r="GG114" s="94"/>
      <c r="GH114" s="94"/>
      <c r="GI114" s="94"/>
      <c r="GJ114" s="94"/>
      <c r="GK114" s="94"/>
      <c r="GL114" s="94"/>
      <c r="GM114" s="94"/>
      <c r="GN114" s="94"/>
      <c r="GO114" s="94"/>
      <c r="GP114" s="94"/>
      <c r="GQ114" s="94"/>
      <c r="GR114" s="94"/>
      <c r="GS114" s="94"/>
      <c r="GT114" s="94"/>
      <c r="GU114" s="94"/>
      <c r="GV114" s="94"/>
      <c r="GW114" s="94"/>
      <c r="GX114" s="94"/>
      <c r="GY114" s="94"/>
      <c r="GZ114" s="94"/>
      <c r="HA114" s="94"/>
      <c r="HB114" s="94"/>
      <c r="HC114" s="94"/>
      <c r="HD114" s="94"/>
    </row>
    <row r="115" spans="1:212" ht="14.4" customHeight="1" x14ac:dyDescent="0.3">
      <c r="A115" s="94"/>
      <c r="B115" s="96"/>
      <c r="C115" s="96"/>
      <c r="D115" s="96"/>
      <c r="E115" s="96"/>
      <c r="F115" s="96"/>
      <c r="G115" s="96"/>
      <c r="H115" s="96"/>
      <c r="I115" s="96"/>
      <c r="J115" s="96"/>
      <c r="K115" s="94"/>
      <c r="L115" s="94"/>
      <c r="M115" s="94"/>
      <c r="N115" s="94"/>
      <c r="O115" s="96"/>
      <c r="P115" s="41"/>
      <c r="R115" s="306" t="s">
        <v>57</v>
      </c>
      <c r="S115" s="307"/>
      <c r="T115" s="308"/>
      <c r="AB115" t="s">
        <v>65</v>
      </c>
    </row>
    <row r="116" spans="1:212" s="94" customFormat="1" ht="13.95" customHeight="1" x14ac:dyDescent="0.25">
      <c r="B116" s="96"/>
      <c r="C116" s="96"/>
      <c r="D116" s="96"/>
      <c r="E116" s="96"/>
      <c r="F116" s="96"/>
      <c r="G116" s="96"/>
      <c r="H116" s="96"/>
      <c r="I116" s="96"/>
      <c r="J116" s="96"/>
      <c r="O116" s="96"/>
      <c r="P116" s="41"/>
      <c r="R116" s="98" t="s">
        <v>13</v>
      </c>
      <c r="S116" s="271" t="s">
        <v>10</v>
      </c>
      <c r="T116" s="272"/>
    </row>
    <row r="117" spans="1:212" ht="21.6" customHeight="1" x14ac:dyDescent="0.3">
      <c r="A117" s="94"/>
      <c r="B117" s="96"/>
      <c r="C117" s="96"/>
      <c r="D117" s="96"/>
      <c r="E117" s="96"/>
      <c r="F117" s="96"/>
      <c r="G117" s="96"/>
      <c r="H117" s="96"/>
      <c r="I117" s="96"/>
      <c r="J117" s="96"/>
      <c r="K117" s="94"/>
      <c r="L117" s="94"/>
      <c r="M117" s="94"/>
      <c r="N117" s="94"/>
      <c r="O117" s="96"/>
      <c r="P117" s="41"/>
      <c r="R117" s="98" t="s">
        <v>11</v>
      </c>
      <c r="S117" s="271" t="s">
        <v>12</v>
      </c>
      <c r="T117" s="272"/>
    </row>
    <row r="118" spans="1:212" s="100" customFormat="1" ht="35.4" customHeight="1" x14ac:dyDescent="0.25">
      <c r="A118" s="94"/>
      <c r="B118" s="96"/>
      <c r="C118" s="96"/>
      <c r="D118" s="96"/>
      <c r="E118" s="96"/>
      <c r="F118" s="96"/>
      <c r="G118" s="96"/>
      <c r="H118" s="96"/>
      <c r="I118" s="96"/>
      <c r="J118" s="96"/>
      <c r="K118" s="94"/>
      <c r="L118" s="94"/>
      <c r="M118" s="94"/>
      <c r="N118" s="94"/>
      <c r="O118" s="96"/>
      <c r="P118" s="41"/>
      <c r="R118" s="300" t="s">
        <v>46</v>
      </c>
      <c r="S118" s="301"/>
      <c r="T118" s="302"/>
    </row>
    <row r="119" spans="1:212" s="94" customFormat="1" ht="18" customHeight="1" x14ac:dyDescent="0.25">
      <c r="B119" s="96"/>
      <c r="C119" s="96"/>
      <c r="D119" s="96"/>
      <c r="E119" s="96"/>
      <c r="F119" s="96"/>
      <c r="G119" s="96"/>
      <c r="H119" s="96"/>
      <c r="I119" s="96"/>
      <c r="J119" s="96"/>
      <c r="O119" s="96"/>
      <c r="P119" s="41"/>
      <c r="R119" s="98" t="s">
        <v>13</v>
      </c>
      <c r="S119" s="309" t="s">
        <v>14</v>
      </c>
      <c r="T119" s="310"/>
    </row>
    <row r="120" spans="1:212" s="94" customFormat="1" ht="12" x14ac:dyDescent="0.25">
      <c r="B120" s="96"/>
      <c r="C120" s="96"/>
      <c r="D120" s="96"/>
      <c r="E120" s="96"/>
      <c r="F120" s="96"/>
      <c r="G120" s="96"/>
      <c r="H120" s="96"/>
      <c r="I120" s="96"/>
      <c r="J120" s="96"/>
      <c r="O120" s="96"/>
      <c r="P120" s="41"/>
      <c r="R120" s="98" t="s">
        <v>15</v>
      </c>
      <c r="S120" s="271" t="s">
        <v>16</v>
      </c>
      <c r="T120" s="272"/>
    </row>
    <row r="121" spans="1:212" x14ac:dyDescent="0.3">
      <c r="A121" s="94"/>
      <c r="B121" s="96"/>
      <c r="C121" s="96"/>
      <c r="D121" s="96"/>
      <c r="E121" s="96"/>
      <c r="F121" s="96"/>
      <c r="G121" s="96"/>
      <c r="H121" s="96"/>
      <c r="I121" s="96"/>
      <c r="J121" s="96"/>
      <c r="K121" s="94"/>
      <c r="L121" s="94"/>
      <c r="M121" s="94"/>
      <c r="N121" s="94"/>
      <c r="O121" s="96"/>
      <c r="P121" s="43"/>
      <c r="R121" s="101" t="s">
        <v>265</v>
      </c>
      <c r="S121" s="102" t="s">
        <v>266</v>
      </c>
      <c r="T121" s="103"/>
    </row>
    <row r="122" spans="1:212" ht="24" x14ac:dyDescent="0.3">
      <c r="A122" s="94"/>
      <c r="B122" s="96"/>
      <c r="C122" s="96"/>
      <c r="D122" s="96"/>
      <c r="E122" s="96"/>
      <c r="F122" s="96"/>
      <c r="G122" s="96"/>
      <c r="H122" s="96"/>
      <c r="I122" s="96"/>
      <c r="J122" s="96"/>
      <c r="K122" s="94"/>
      <c r="L122" s="94"/>
      <c r="M122" s="94"/>
      <c r="N122" s="94"/>
      <c r="O122" s="96"/>
      <c r="P122" s="43"/>
      <c r="R122" s="98" t="s">
        <v>267</v>
      </c>
      <c r="S122" s="104"/>
      <c r="T122" s="105"/>
    </row>
    <row r="123" spans="1:212" ht="51" customHeight="1" thickBot="1" x14ac:dyDescent="0.35">
      <c r="P123" s="42"/>
      <c r="R123" s="274" t="s">
        <v>120</v>
      </c>
      <c r="S123" s="275"/>
      <c r="T123" s="276"/>
    </row>
    <row r="124" spans="1:212" x14ac:dyDescent="0.3">
      <c r="A124" s="94"/>
      <c r="B124" s="96"/>
      <c r="C124" s="96"/>
      <c r="D124" s="96"/>
      <c r="E124" s="96"/>
      <c r="F124" s="96"/>
      <c r="G124" s="96"/>
      <c r="H124" s="96"/>
      <c r="I124" s="96"/>
      <c r="J124" s="96"/>
      <c r="K124" s="94"/>
      <c r="L124" s="94"/>
      <c r="M124" s="94"/>
      <c r="N124" s="94"/>
      <c r="O124" s="96"/>
      <c r="P124" s="43"/>
      <c r="R124" s="303" t="s">
        <v>17</v>
      </c>
      <c r="S124" s="304"/>
      <c r="T124" s="305"/>
    </row>
    <row r="125" spans="1:212" ht="39" customHeight="1" thickBot="1" x14ac:dyDescent="0.35">
      <c r="R125" s="297" t="str">
        <f>CONCATENATE(AB114," ",$F$9," ",AB115)</f>
        <v>Je, soussigné(e),  en mon nom personnel ou en qualité de répondant dûment autorisé de l'entreprise identifiée au présent contrat, relève le dispensateur désigné au présent contrat du secret professionnel nous liant et de son obligation de confidentialité à mon égard pour les situations décrites au consentement à la divulgation et communication de renseignements et d’accès aux documents ci-haut complété.</v>
      </c>
      <c r="S125" s="298"/>
      <c r="T125" s="299"/>
    </row>
    <row r="126" spans="1:212" x14ac:dyDescent="0.3">
      <c r="A126" s="100"/>
      <c r="B126" s="99"/>
      <c r="C126" s="99"/>
      <c r="D126" s="99"/>
      <c r="E126" s="99"/>
      <c r="F126" s="99"/>
      <c r="G126" s="99"/>
      <c r="H126" s="99"/>
      <c r="I126" s="99"/>
      <c r="J126" s="99"/>
      <c r="K126" s="100"/>
      <c r="L126" s="100"/>
      <c r="M126" s="100"/>
      <c r="N126" s="100"/>
      <c r="O126" s="99"/>
      <c r="P126" s="44"/>
      <c r="R126" s="259" t="s">
        <v>19</v>
      </c>
      <c r="S126" s="260"/>
      <c r="T126" s="261"/>
    </row>
    <row r="127" spans="1:212" ht="17.399999999999999" customHeight="1" x14ac:dyDescent="0.3">
      <c r="A127" s="94"/>
      <c r="B127" s="96"/>
      <c r="C127" s="96"/>
      <c r="D127" s="96"/>
      <c r="E127" s="96"/>
      <c r="F127" s="96"/>
      <c r="G127" s="96"/>
      <c r="H127" s="96"/>
      <c r="I127" s="96"/>
      <c r="J127" s="96"/>
      <c r="K127" s="94"/>
      <c r="L127" s="94"/>
      <c r="M127" s="94"/>
      <c r="N127" s="94"/>
      <c r="O127" s="96"/>
      <c r="P127" s="41"/>
      <c r="R127" s="246" t="s">
        <v>40</v>
      </c>
      <c r="S127" s="244" t="s">
        <v>115</v>
      </c>
      <c r="T127" s="245"/>
    </row>
    <row r="128" spans="1:212" ht="20.399999999999999" customHeight="1" x14ac:dyDescent="0.3">
      <c r="A128" s="94"/>
      <c r="B128" s="96"/>
      <c r="C128" s="96"/>
      <c r="D128" s="96"/>
      <c r="E128" s="96"/>
      <c r="F128" s="96"/>
      <c r="G128" s="96"/>
      <c r="H128" s="96"/>
      <c r="I128" s="96"/>
      <c r="J128" s="96"/>
      <c r="K128" s="94"/>
      <c r="L128" s="94"/>
      <c r="M128" s="94"/>
      <c r="N128" s="94"/>
      <c r="O128" s="96"/>
      <c r="P128" s="41"/>
      <c r="R128" s="246"/>
      <c r="S128" s="108" t="s">
        <v>114</v>
      </c>
      <c r="T128" s="109" t="s">
        <v>80</v>
      </c>
    </row>
    <row r="129" spans="18:20" ht="22.8" customHeight="1" thickBot="1" x14ac:dyDescent="0.35">
      <c r="R129" s="247"/>
      <c r="S129" s="110" t="s">
        <v>262</v>
      </c>
      <c r="T129" s="111" t="s">
        <v>80</v>
      </c>
    </row>
    <row r="130" spans="18:20" x14ac:dyDescent="0.3">
      <c r="R130" s="106"/>
      <c r="S130" s="106"/>
    </row>
  </sheetData>
  <sheetProtection algorithmName="SHA-512" hashValue="gTVhp3f+YjKp2To5IWqZSri2H/fLcRb89/6e6d4kic/eYE4XRHCTjeY5ELdfjC8gCXCb8FrAMP56JKY9fulmTg==" saltValue="EnIOiZ7SeMuCgFasncnxWQ==" spinCount="100000" sheet="1" selectLockedCells="1"/>
  <protectedRanges>
    <protectedRange sqref="A53:J53 J75:J76 A77:J77 J78:J79 A80:J80 J81:J82 A74:J74 A83:J83 J84:J85 A86:J86 J72:J73 A41:I41 A56:J56 J57:J58 A59:J59 J60:J61 A62:J62 J63:J64 A65:J65 J66:J67 A68:J68 J69:J70 A71:J71 J87:J89 A31:I31 A27:I27 A35:I35 A29:I29 A33:I33 A25:I25 A39:I39 A43:I43 A37:I37 J54:J55" name="Plage1"/>
  </protectedRanges>
  <mergeCells count="309">
    <mergeCell ref="A86:A88"/>
    <mergeCell ref="B86:I86"/>
    <mergeCell ref="J86:J88"/>
    <mergeCell ref="K86:K88"/>
    <mergeCell ref="L86:L88"/>
    <mergeCell ref="M86:M88"/>
    <mergeCell ref="N86:N88"/>
    <mergeCell ref="B84:H84"/>
    <mergeCell ref="A83:A85"/>
    <mergeCell ref="B83:I83"/>
    <mergeCell ref="J83:J85"/>
    <mergeCell ref="K83:K85"/>
    <mergeCell ref="L83:L85"/>
    <mergeCell ref="M83:M85"/>
    <mergeCell ref="N83:N85"/>
    <mergeCell ref="O1:P1"/>
    <mergeCell ref="E1:M1"/>
    <mergeCell ref="A53:A55"/>
    <mergeCell ref="J53:J55"/>
    <mergeCell ref="K53:K55"/>
    <mergeCell ref="L53:L55"/>
    <mergeCell ref="M53:M55"/>
    <mergeCell ref="N53:N55"/>
    <mergeCell ref="O53:O55"/>
    <mergeCell ref="P53:P55"/>
    <mergeCell ref="C55:I55"/>
    <mergeCell ref="A19:C19"/>
    <mergeCell ref="C10:E10"/>
    <mergeCell ref="N10:O10"/>
    <mergeCell ref="F4:K4"/>
    <mergeCell ref="C9:E9"/>
    <mergeCell ref="P5:P6"/>
    <mergeCell ref="C3:E3"/>
    <mergeCell ref="F3:K3"/>
    <mergeCell ref="C4:E4"/>
    <mergeCell ref="M2:N2"/>
    <mergeCell ref="A1:B1"/>
    <mergeCell ref="C11:E11"/>
    <mergeCell ref="A18:C18"/>
    <mergeCell ref="O86:O88"/>
    <mergeCell ref="P80:P82"/>
    <mergeCell ref="B81:H81"/>
    <mergeCell ref="C82:I82"/>
    <mergeCell ref="A77:A79"/>
    <mergeCell ref="B77:I77"/>
    <mergeCell ref="J77:J79"/>
    <mergeCell ref="K77:K79"/>
    <mergeCell ref="L77:L79"/>
    <mergeCell ref="M77:M79"/>
    <mergeCell ref="N77:N79"/>
    <mergeCell ref="O77:O79"/>
    <mergeCell ref="P77:P79"/>
    <mergeCell ref="B78:H78"/>
    <mergeCell ref="C79:I79"/>
    <mergeCell ref="A80:A82"/>
    <mergeCell ref="B80:I80"/>
    <mergeCell ref="J80:J82"/>
    <mergeCell ref="K80:K82"/>
    <mergeCell ref="L80:L82"/>
    <mergeCell ref="O83:O85"/>
    <mergeCell ref="P83:P85"/>
    <mergeCell ref="C85:I85"/>
    <mergeCell ref="M80:M82"/>
    <mergeCell ref="N80:N82"/>
    <mergeCell ref="O80:O82"/>
    <mergeCell ref="A74:A76"/>
    <mergeCell ref="B74:I74"/>
    <mergeCell ref="J74:J76"/>
    <mergeCell ref="K74:K76"/>
    <mergeCell ref="L74:L76"/>
    <mergeCell ref="M74:M76"/>
    <mergeCell ref="N74:N76"/>
    <mergeCell ref="A71:A73"/>
    <mergeCell ref="B71:I71"/>
    <mergeCell ref="J71:J73"/>
    <mergeCell ref="N71:N73"/>
    <mergeCell ref="P65:P67"/>
    <mergeCell ref="B66:H66"/>
    <mergeCell ref="C67:I67"/>
    <mergeCell ref="A68:A70"/>
    <mergeCell ref="B68:I68"/>
    <mergeCell ref="J68:J70"/>
    <mergeCell ref="K68:K70"/>
    <mergeCell ref="L68:L70"/>
    <mergeCell ref="M68:M70"/>
    <mergeCell ref="N68:N70"/>
    <mergeCell ref="M71:M73"/>
    <mergeCell ref="O68:O70"/>
    <mergeCell ref="P68:P70"/>
    <mergeCell ref="B69:H69"/>
    <mergeCell ref="C70:I70"/>
    <mergeCell ref="A65:A67"/>
    <mergeCell ref="F11:K11"/>
    <mergeCell ref="O25:P26"/>
    <mergeCell ref="A13:P13"/>
    <mergeCell ref="A25:A26"/>
    <mergeCell ref="L18:L19"/>
    <mergeCell ref="M18:N18"/>
    <mergeCell ref="A15:N15"/>
    <mergeCell ref="C26:L26"/>
    <mergeCell ref="B25:L25"/>
    <mergeCell ref="M19:N19"/>
    <mergeCell ref="D20:O20"/>
    <mergeCell ref="M25:M26"/>
    <mergeCell ref="A27:A28"/>
    <mergeCell ref="N29:N30"/>
    <mergeCell ref="C61:I61"/>
    <mergeCell ref="O27:P28"/>
    <mergeCell ref="A95:M95"/>
    <mergeCell ref="O95:P95"/>
    <mergeCell ref="O62:O64"/>
    <mergeCell ref="P62:P64"/>
    <mergeCell ref="B65:I65"/>
    <mergeCell ref="J65:J67"/>
    <mergeCell ref="K65:K67"/>
    <mergeCell ref="L65:L67"/>
    <mergeCell ref="M65:M67"/>
    <mergeCell ref="N65:N67"/>
    <mergeCell ref="O65:O67"/>
    <mergeCell ref="A62:A64"/>
    <mergeCell ref="B62:I62"/>
    <mergeCell ref="J62:J64"/>
    <mergeCell ref="K62:K64"/>
    <mergeCell ref="L62:L64"/>
    <mergeCell ref="O71:O73"/>
    <mergeCell ref="P74:P76"/>
    <mergeCell ref="B75:H75"/>
    <mergeCell ref="C76:I76"/>
    <mergeCell ref="N62:N64"/>
    <mergeCell ref="B63:H63"/>
    <mergeCell ref="C64:I64"/>
    <mergeCell ref="O74:O76"/>
    <mergeCell ref="K71:K73"/>
    <mergeCell ref="L71:L73"/>
    <mergeCell ref="O98:P98"/>
    <mergeCell ref="F98:K98"/>
    <mergeCell ref="M27:M28"/>
    <mergeCell ref="P71:P73"/>
    <mergeCell ref="B72:H72"/>
    <mergeCell ref="C73:I73"/>
    <mergeCell ref="P86:P88"/>
    <mergeCell ref="B87:H87"/>
    <mergeCell ref="C88:I88"/>
    <mergeCell ref="M29:M30"/>
    <mergeCell ref="C36:L36"/>
    <mergeCell ref="B33:L33"/>
    <mergeCell ref="C34:L34"/>
    <mergeCell ref="A97:P97"/>
    <mergeCell ref="N59:N61"/>
    <mergeCell ref="K59:K61"/>
    <mergeCell ref="L59:L61"/>
    <mergeCell ref="M59:M61"/>
    <mergeCell ref="R125:T125"/>
    <mergeCell ref="R118:T118"/>
    <mergeCell ref="R113:T113"/>
    <mergeCell ref="R114:T114"/>
    <mergeCell ref="R115:T115"/>
    <mergeCell ref="R124:T124"/>
    <mergeCell ref="S119:T119"/>
    <mergeCell ref="S120:T120"/>
    <mergeCell ref="O29:P30"/>
    <mergeCell ref="R112:T112"/>
    <mergeCell ref="R90:T90"/>
    <mergeCell ref="R91:T91"/>
    <mergeCell ref="R92:T92"/>
    <mergeCell ref="R94:T94"/>
    <mergeCell ref="R96:T96"/>
    <mergeCell ref="R97:T97"/>
    <mergeCell ref="R98:T98"/>
    <mergeCell ref="R100:T100"/>
    <mergeCell ref="R101:T101"/>
    <mergeCell ref="R102:T102"/>
    <mergeCell ref="R103:T103"/>
    <mergeCell ref="R108:T108"/>
    <mergeCell ref="A101:P101"/>
    <mergeCell ref="O94:P94"/>
    <mergeCell ref="M31:M32"/>
    <mergeCell ref="M33:M34"/>
    <mergeCell ref="A35:A36"/>
    <mergeCell ref="B35:L35"/>
    <mergeCell ref="B37:L37"/>
    <mergeCell ref="A59:A61"/>
    <mergeCell ref="B60:H60"/>
    <mergeCell ref="M37:M38"/>
    <mergeCell ref="M62:M64"/>
    <mergeCell ref="B59:I59"/>
    <mergeCell ref="B41:L41"/>
    <mergeCell ref="A39:A40"/>
    <mergeCell ref="B39:L39"/>
    <mergeCell ref="M39:M40"/>
    <mergeCell ref="A56:A58"/>
    <mergeCell ref="M35:M36"/>
    <mergeCell ref="A31:A32"/>
    <mergeCell ref="C32:L32"/>
    <mergeCell ref="A33:A34"/>
    <mergeCell ref="A37:A38"/>
    <mergeCell ref="A41:A42"/>
    <mergeCell ref="A46:P46"/>
    <mergeCell ref="C58:I58"/>
    <mergeCell ref="O59:O61"/>
    <mergeCell ref="N9:O9"/>
    <mergeCell ref="S127:T127"/>
    <mergeCell ref="R127:R129"/>
    <mergeCell ref="R109:T109"/>
    <mergeCell ref="R111:T111"/>
    <mergeCell ref="A98:D98"/>
    <mergeCell ref="D100:P100"/>
    <mergeCell ref="R126:T126"/>
    <mergeCell ref="R110:T110"/>
    <mergeCell ref="A91:M91"/>
    <mergeCell ref="A92:M92"/>
    <mergeCell ref="A93:M93"/>
    <mergeCell ref="O90:P93"/>
    <mergeCell ref="S117:T117"/>
    <mergeCell ref="S116:T116"/>
    <mergeCell ref="N102:P102"/>
    <mergeCell ref="R123:T123"/>
    <mergeCell ref="R107:T107"/>
    <mergeCell ref="A99:D99"/>
    <mergeCell ref="A100:C100"/>
    <mergeCell ref="R106:T106"/>
    <mergeCell ref="A90:M90"/>
    <mergeCell ref="N103:P103"/>
    <mergeCell ref="A94:M94"/>
    <mergeCell ref="F5:K5"/>
    <mergeCell ref="C5:E5"/>
    <mergeCell ref="A7:B11"/>
    <mergeCell ref="P9:P10"/>
    <mergeCell ref="A17:P17"/>
    <mergeCell ref="P18:P19"/>
    <mergeCell ref="C8:G8"/>
    <mergeCell ref="H7:O7"/>
    <mergeCell ref="H8:O8"/>
    <mergeCell ref="A2:B6"/>
    <mergeCell ref="A14:N14"/>
    <mergeCell ref="N5:O5"/>
    <mergeCell ref="F2:K2"/>
    <mergeCell ref="C2:E2"/>
    <mergeCell ref="M3:N3"/>
    <mergeCell ref="M4:N4"/>
    <mergeCell ref="N11:O11"/>
    <mergeCell ref="D18:K18"/>
    <mergeCell ref="D19:K19"/>
    <mergeCell ref="N6:O6"/>
    <mergeCell ref="F9:K9"/>
    <mergeCell ref="F10:K10"/>
    <mergeCell ref="C7:G7"/>
    <mergeCell ref="C6:E6"/>
    <mergeCell ref="F6:K6"/>
    <mergeCell ref="O47:P47"/>
    <mergeCell ref="A48:B48"/>
    <mergeCell ref="A47:E47"/>
    <mergeCell ref="O31:P32"/>
    <mergeCell ref="O33:P34"/>
    <mergeCell ref="O35:P36"/>
    <mergeCell ref="A23:L24"/>
    <mergeCell ref="N27:N28"/>
    <mergeCell ref="N31:N32"/>
    <mergeCell ref="N33:N34"/>
    <mergeCell ref="N35:N36"/>
    <mergeCell ref="M23:P23"/>
    <mergeCell ref="A20:C20"/>
    <mergeCell ref="A22:P22"/>
    <mergeCell ref="O24:P24"/>
    <mergeCell ref="B27:L27"/>
    <mergeCell ref="C28:L28"/>
    <mergeCell ref="B29:L29"/>
    <mergeCell ref="C30:L30"/>
    <mergeCell ref="B31:L31"/>
    <mergeCell ref="N25:N26"/>
    <mergeCell ref="A29:A30"/>
    <mergeCell ref="C40:L40"/>
    <mergeCell ref="J59:J61"/>
    <mergeCell ref="B54:H54"/>
    <mergeCell ref="P59:P61"/>
    <mergeCell ref="O56:O58"/>
    <mergeCell ref="P56:P58"/>
    <mergeCell ref="B57:H57"/>
    <mergeCell ref="B53:I53"/>
    <mergeCell ref="B56:I56"/>
    <mergeCell ref="J56:J58"/>
    <mergeCell ref="K56:K58"/>
    <mergeCell ref="L56:L58"/>
    <mergeCell ref="M56:M58"/>
    <mergeCell ref="N56:N58"/>
    <mergeCell ref="O37:P38"/>
    <mergeCell ref="C38:L38"/>
    <mergeCell ref="M41:M42"/>
    <mergeCell ref="N41:N42"/>
    <mergeCell ref="N37:N38"/>
    <mergeCell ref="N39:N40"/>
    <mergeCell ref="O39:P40"/>
    <mergeCell ref="O52:P52"/>
    <mergeCell ref="A50:P50"/>
    <mergeCell ref="A43:A44"/>
    <mergeCell ref="A51:J52"/>
    <mergeCell ref="O51:P51"/>
    <mergeCell ref="O48:P48"/>
    <mergeCell ref="F47:J47"/>
    <mergeCell ref="K51:N51"/>
    <mergeCell ref="O41:P42"/>
    <mergeCell ref="C42:L42"/>
    <mergeCell ref="B43:L43"/>
    <mergeCell ref="M43:M44"/>
    <mergeCell ref="N43:N44"/>
    <mergeCell ref="O43:P44"/>
    <mergeCell ref="C44:L44"/>
    <mergeCell ref="D48:E48"/>
    <mergeCell ref="F48:I48"/>
  </mergeCells>
  <conditionalFormatting sqref="B54:H54">
    <cfRule type="expression" dxfId="104" priority="67">
      <formula>$J$53="P"</formula>
    </cfRule>
  </conditionalFormatting>
  <conditionalFormatting sqref="B57:H57">
    <cfRule type="expression" dxfId="103" priority="64">
      <formula>$J$56="P"</formula>
    </cfRule>
  </conditionalFormatting>
  <conditionalFormatting sqref="B60:H60">
    <cfRule type="expression" dxfId="102" priority="61">
      <formula>$J$59="P"</formula>
    </cfRule>
  </conditionalFormatting>
  <conditionalFormatting sqref="B63:H63">
    <cfRule type="expression" dxfId="101" priority="58">
      <formula>$J$62="P"</formula>
    </cfRule>
  </conditionalFormatting>
  <conditionalFormatting sqref="B66:H66">
    <cfRule type="expression" dxfId="100" priority="55">
      <formula>$J$65="P"</formula>
    </cfRule>
  </conditionalFormatting>
  <conditionalFormatting sqref="B69:H69">
    <cfRule type="expression" dxfId="99" priority="52">
      <formula>$J$68="P"</formula>
    </cfRule>
  </conditionalFormatting>
  <conditionalFormatting sqref="B72:H72">
    <cfRule type="expression" dxfId="98" priority="49">
      <formula>$J$71="P"</formula>
    </cfRule>
  </conditionalFormatting>
  <conditionalFormatting sqref="B75:H75">
    <cfRule type="expression" dxfId="97" priority="46">
      <formula>$J$74="P"</formula>
    </cfRule>
  </conditionalFormatting>
  <conditionalFormatting sqref="B78:H78">
    <cfRule type="expression" dxfId="96" priority="43">
      <formula>$J$77="P"</formula>
    </cfRule>
  </conditionalFormatting>
  <conditionalFormatting sqref="B81:H81">
    <cfRule type="expression" dxfId="95" priority="40">
      <formula>$J$80="P"</formula>
    </cfRule>
  </conditionalFormatting>
  <conditionalFormatting sqref="B84:H84">
    <cfRule type="expression" dxfId="94" priority="37">
      <formula>$J$83="P"</formula>
    </cfRule>
  </conditionalFormatting>
  <conditionalFormatting sqref="B87:H87">
    <cfRule type="expression" dxfId="93" priority="34">
      <formula>$J$86="P"</formula>
    </cfRule>
  </conditionalFormatting>
  <conditionalFormatting sqref="B53:I53">
    <cfRule type="expression" dxfId="92" priority="68">
      <formula>$J$53="P"</formula>
    </cfRule>
  </conditionalFormatting>
  <conditionalFormatting sqref="B56:I56">
    <cfRule type="expression" dxfId="91" priority="65">
      <formula>$J$56="P"</formula>
    </cfRule>
  </conditionalFormatting>
  <conditionalFormatting sqref="B59:I59">
    <cfRule type="expression" dxfId="90" priority="62">
      <formula>$J$59="P"</formula>
    </cfRule>
  </conditionalFormatting>
  <conditionalFormatting sqref="B62:I62">
    <cfRule type="expression" dxfId="89" priority="59">
      <formula>$J$62="P"</formula>
    </cfRule>
  </conditionalFormatting>
  <conditionalFormatting sqref="B65:I65">
    <cfRule type="expression" dxfId="88" priority="56">
      <formula>$J$65="P"</formula>
    </cfRule>
  </conditionalFormatting>
  <conditionalFormatting sqref="B68:I68">
    <cfRule type="expression" dxfId="87" priority="53">
      <formula>$J$68="P"</formula>
    </cfRule>
  </conditionalFormatting>
  <conditionalFormatting sqref="B71:I71">
    <cfRule type="expression" dxfId="86" priority="50">
      <formula>$J$71="P"</formula>
    </cfRule>
  </conditionalFormatting>
  <conditionalFormatting sqref="B74:I74">
    <cfRule type="expression" dxfId="85" priority="47">
      <formula>$J$74="P"</formula>
    </cfRule>
  </conditionalFormatting>
  <conditionalFormatting sqref="B77:I77">
    <cfRule type="expression" dxfId="84" priority="44">
      <formula>$J$77="P"</formula>
    </cfRule>
  </conditionalFormatting>
  <conditionalFormatting sqref="B80:I80">
    <cfRule type="expression" dxfId="83" priority="41">
      <formula>$J$80="P"</formula>
    </cfRule>
  </conditionalFormatting>
  <conditionalFormatting sqref="B83:I83">
    <cfRule type="expression" dxfId="82" priority="38">
      <formula>$J$83="P"</formula>
    </cfRule>
  </conditionalFormatting>
  <conditionalFormatting sqref="B86:I86">
    <cfRule type="expression" dxfId="81" priority="35">
      <formula>$J$86="P"</formula>
    </cfRule>
  </conditionalFormatting>
  <conditionalFormatting sqref="C48:D48 F48">
    <cfRule type="expression" dxfId="80" priority="1">
      <formula>$J$48="P"</formula>
    </cfRule>
  </conditionalFormatting>
  <conditionalFormatting sqref="C55:I55">
    <cfRule type="expression" dxfId="79" priority="66">
      <formula>$J$53="P"</formula>
    </cfRule>
  </conditionalFormatting>
  <conditionalFormatting sqref="C58:I58">
    <cfRule type="expression" dxfId="78" priority="63">
      <formula>$J$56="P"</formula>
    </cfRule>
  </conditionalFormatting>
  <conditionalFormatting sqref="C61:I61">
    <cfRule type="expression" dxfId="77" priority="60">
      <formula>$J$59="P"</formula>
    </cfRule>
  </conditionalFormatting>
  <conditionalFormatting sqref="C64:I64">
    <cfRule type="expression" dxfId="76" priority="57">
      <formula>$J$62="P"</formula>
    </cfRule>
  </conditionalFormatting>
  <conditionalFormatting sqref="C67:I67">
    <cfRule type="expression" dxfId="75" priority="54">
      <formula>$J$65="P"</formula>
    </cfRule>
  </conditionalFormatting>
  <conditionalFormatting sqref="C70:I70">
    <cfRule type="expression" dxfId="74" priority="51">
      <formula>$J$68="P"</formula>
    </cfRule>
  </conditionalFormatting>
  <conditionalFormatting sqref="C73:I73">
    <cfRule type="expression" dxfId="73" priority="48">
      <formula>$J$71="P"</formula>
    </cfRule>
  </conditionalFormatting>
  <conditionalFormatting sqref="C76:I76">
    <cfRule type="expression" dxfId="72" priority="45">
      <formula>$J$74="P"</formula>
    </cfRule>
  </conditionalFormatting>
  <conditionalFormatting sqref="C79:I79">
    <cfRule type="expression" dxfId="71" priority="42">
      <formula>$J$77="P"</formula>
    </cfRule>
  </conditionalFormatting>
  <conditionalFormatting sqref="C82:I82">
    <cfRule type="expression" dxfId="70" priority="39">
      <formula>$J$80="P"</formula>
    </cfRule>
  </conditionalFormatting>
  <conditionalFormatting sqref="C85:I85">
    <cfRule type="expression" dxfId="69" priority="36">
      <formula>$J$83="P"</formula>
    </cfRule>
  </conditionalFormatting>
  <conditionalFormatting sqref="C88:I88">
    <cfRule type="expression" dxfId="68" priority="33">
      <formula>$J$86="P"</formula>
    </cfRule>
  </conditionalFormatting>
  <conditionalFormatting sqref="D18:K19">
    <cfRule type="expression" dxfId="67" priority="232">
      <formula>$L$18="P"</formula>
    </cfRule>
  </conditionalFormatting>
  <conditionalFormatting sqref="D20:O20">
    <cfRule type="expression" dxfId="66" priority="229">
      <formula>$P$20="P"</formula>
    </cfRule>
  </conditionalFormatting>
  <conditionalFormatting sqref="F47:J47">
    <cfRule type="expression" dxfId="65" priority="2">
      <formula>$J$48="P"</formula>
    </cfRule>
  </conditionalFormatting>
  <conditionalFormatting sqref="F2:K2">
    <cfRule type="expression" dxfId="64" priority="253">
      <formula>$L$2="P"</formula>
    </cfRule>
  </conditionalFormatting>
  <conditionalFormatting sqref="F3:K3">
    <cfRule type="expression" dxfId="63" priority="252">
      <formula>$L$3="P"</formula>
    </cfRule>
  </conditionalFormatting>
  <conditionalFormatting sqref="F4:K4">
    <cfRule type="expression" dxfId="62" priority="251">
      <formula>$L$4="P"</formula>
    </cfRule>
  </conditionalFormatting>
  <conditionalFormatting sqref="F5:K5">
    <cfRule type="expression" dxfId="61" priority="250">
      <formula>$L$5="P"</formula>
    </cfRule>
  </conditionalFormatting>
  <conditionalFormatting sqref="F6:K6">
    <cfRule type="expression" dxfId="60" priority="249">
      <formula>$L$6="P"</formula>
    </cfRule>
  </conditionalFormatting>
  <conditionalFormatting sqref="F9:K9">
    <cfRule type="expression" dxfId="59" priority="241">
      <formula>$L$9="P"</formula>
    </cfRule>
  </conditionalFormatting>
  <conditionalFormatting sqref="F10:K10">
    <cfRule type="expression" dxfId="58" priority="240">
      <formula>$L$10="P"</formula>
    </cfRule>
  </conditionalFormatting>
  <conditionalFormatting sqref="F11:K11">
    <cfRule type="expression" dxfId="57" priority="239">
      <formula>$L$11="P"</formula>
    </cfRule>
  </conditionalFormatting>
  <conditionalFormatting sqref="H7:O7">
    <cfRule type="expression" dxfId="56" priority="243">
      <formula>$P$7="P"</formula>
    </cfRule>
  </conditionalFormatting>
  <conditionalFormatting sqref="H8:O8">
    <cfRule type="expression" dxfId="55" priority="242">
      <formula>$P$8="P"</formula>
    </cfRule>
  </conditionalFormatting>
  <conditionalFormatting sqref="J53">
    <cfRule type="cellIs" dxfId="54" priority="257" operator="equal">
      <formula>"P"</formula>
    </cfRule>
  </conditionalFormatting>
  <conditionalFormatting sqref="J56">
    <cfRule type="cellIs" dxfId="53" priority="164" operator="equal">
      <formula>"P"</formula>
    </cfRule>
  </conditionalFormatting>
  <conditionalFormatting sqref="J59">
    <cfRule type="cellIs" dxfId="52" priority="159" operator="equal">
      <formula>"P"</formula>
    </cfRule>
  </conditionalFormatting>
  <conditionalFormatting sqref="J62">
    <cfRule type="cellIs" dxfId="51" priority="154" operator="equal">
      <formula>"P"</formula>
    </cfRule>
  </conditionalFormatting>
  <conditionalFormatting sqref="J65">
    <cfRule type="cellIs" dxfId="50" priority="149" operator="equal">
      <formula>"P"</formula>
    </cfRule>
  </conditionalFormatting>
  <conditionalFormatting sqref="J68">
    <cfRule type="cellIs" dxfId="49" priority="144" operator="equal">
      <formula>"P"</formula>
    </cfRule>
  </conditionalFormatting>
  <conditionalFormatting sqref="J71">
    <cfRule type="cellIs" dxfId="48" priority="139" operator="equal">
      <formula>"P"</formula>
    </cfRule>
  </conditionalFormatting>
  <conditionalFormatting sqref="J74">
    <cfRule type="cellIs" dxfId="47" priority="134" operator="equal">
      <formula>"P"</formula>
    </cfRule>
  </conditionalFormatting>
  <conditionalFormatting sqref="J77">
    <cfRule type="cellIs" dxfId="46" priority="129" operator="equal">
      <formula>"P"</formula>
    </cfRule>
  </conditionalFormatting>
  <conditionalFormatting sqref="J80">
    <cfRule type="cellIs" dxfId="45" priority="124" operator="equal">
      <formula>"P"</formula>
    </cfRule>
  </conditionalFormatting>
  <conditionalFormatting sqref="J83">
    <cfRule type="cellIs" dxfId="44" priority="119" operator="equal">
      <formula>"P"</formula>
    </cfRule>
  </conditionalFormatting>
  <conditionalFormatting sqref="J86">
    <cfRule type="cellIs" dxfId="43" priority="114" operator="equal">
      <formula>"P"</formula>
    </cfRule>
  </conditionalFormatting>
  <conditionalFormatting sqref="K48:M48">
    <cfRule type="expression" dxfId="42" priority="3">
      <formula>$O$48="P"</formula>
    </cfRule>
  </conditionalFormatting>
  <conditionalFormatting sqref="K53:N53">
    <cfRule type="expression" dxfId="41" priority="222">
      <formula>$P$53="P"</formula>
    </cfRule>
  </conditionalFormatting>
  <conditionalFormatting sqref="K56:N58">
    <cfRule type="expression" dxfId="40" priority="32">
      <formula>$P$56="P"</formula>
    </cfRule>
  </conditionalFormatting>
  <conditionalFormatting sqref="K59:N61">
    <cfRule type="expression" dxfId="39" priority="31">
      <formula>$P$59="P"</formula>
    </cfRule>
  </conditionalFormatting>
  <conditionalFormatting sqref="K62:N64">
    <cfRule type="expression" dxfId="38" priority="30">
      <formula>$P$62="P"</formula>
    </cfRule>
  </conditionalFormatting>
  <conditionalFormatting sqref="K65:N67">
    <cfRule type="expression" dxfId="37" priority="29">
      <formula>$P$65="P"</formula>
    </cfRule>
  </conditionalFormatting>
  <conditionalFormatting sqref="K68:N70">
    <cfRule type="expression" dxfId="36" priority="28">
      <formula>$P$68="P"</formula>
    </cfRule>
  </conditionalFormatting>
  <conditionalFormatting sqref="K71:N73">
    <cfRule type="expression" dxfId="35" priority="27">
      <formula>$P$71="P"</formula>
    </cfRule>
  </conditionalFormatting>
  <conditionalFormatting sqref="K74:N76">
    <cfRule type="expression" dxfId="34" priority="26">
      <formula>$P$74="P"</formula>
    </cfRule>
  </conditionalFormatting>
  <conditionalFormatting sqref="K77:N79">
    <cfRule type="expression" dxfId="33" priority="25">
      <formula>$P$77="P"</formula>
    </cfRule>
  </conditionalFormatting>
  <conditionalFormatting sqref="K80:N82">
    <cfRule type="expression" dxfId="32" priority="24">
      <formula>$P$80="P"</formula>
    </cfRule>
  </conditionalFormatting>
  <conditionalFormatting sqref="K83:N85">
    <cfRule type="expression" dxfId="31" priority="23">
      <formula>$P$83="P"</formula>
    </cfRule>
  </conditionalFormatting>
  <conditionalFormatting sqref="K86:N88">
    <cfRule type="expression" dxfId="30" priority="22">
      <formula>$P$86="P"</formula>
    </cfRule>
  </conditionalFormatting>
  <conditionalFormatting sqref="L2:L6 L9:L11">
    <cfRule type="cellIs" dxfId="29" priority="267" operator="equal">
      <formula>"P"</formula>
    </cfRule>
  </conditionalFormatting>
  <conditionalFormatting sqref="L18">
    <cfRule type="cellIs" dxfId="28" priority="260" operator="equal">
      <formula>"P"</formula>
    </cfRule>
  </conditionalFormatting>
  <conditionalFormatting sqref="N1:O1">
    <cfRule type="cellIs" dxfId="27" priority="183" operator="equal">
      <formula>"À ENVOYER AU RÉSEAU"</formula>
    </cfRule>
    <cfRule type="cellIs" dxfId="26" priority="184" operator="equal">
      <formula>"INCOMPLET"</formula>
    </cfRule>
  </conditionalFormatting>
  <conditionalFormatting sqref="N5:O6">
    <cfRule type="expression" dxfId="25" priority="244">
      <formula>$P$5="P"</formula>
    </cfRule>
  </conditionalFormatting>
  <conditionalFormatting sqref="N9:O10">
    <cfRule type="expression" dxfId="24" priority="181">
      <formula>$P$9="P"</formula>
    </cfRule>
  </conditionalFormatting>
  <conditionalFormatting sqref="N11:O11">
    <cfRule type="expression" dxfId="23" priority="236">
      <formula>$P$11="P"</formula>
    </cfRule>
  </conditionalFormatting>
  <conditionalFormatting sqref="O2">
    <cfRule type="expression" dxfId="22" priority="248">
      <formula>$P$2="P"</formula>
    </cfRule>
  </conditionalFormatting>
  <conditionalFormatting sqref="O3">
    <cfRule type="expression" dxfId="21" priority="247">
      <formula>$P$3="P"</formula>
    </cfRule>
  </conditionalFormatting>
  <conditionalFormatting sqref="O4">
    <cfRule type="expression" dxfId="20" priority="246">
      <formula>$P$4="P"</formula>
    </cfRule>
  </conditionalFormatting>
  <conditionalFormatting sqref="O14">
    <cfRule type="expression" dxfId="19" priority="235">
      <formula>$P$14="P"</formula>
    </cfRule>
  </conditionalFormatting>
  <conditionalFormatting sqref="O15">
    <cfRule type="expression" dxfId="18" priority="234">
      <formula>$P$15="P"</formula>
    </cfRule>
  </conditionalFormatting>
  <conditionalFormatting sqref="O18:O19">
    <cfRule type="expression" dxfId="17" priority="230">
      <formula>$P$18="P"</formula>
    </cfRule>
  </conditionalFormatting>
  <conditionalFormatting sqref="O48">
    <cfRule type="expression" dxfId="16" priority="7">
      <formula>$O$48="P"</formula>
    </cfRule>
  </conditionalFormatting>
  <conditionalFormatting sqref="P2:P11">
    <cfRule type="cellIs" dxfId="15" priority="262" operator="equal">
      <formula>"P"</formula>
    </cfRule>
  </conditionalFormatting>
  <conditionalFormatting sqref="P14:P15">
    <cfRule type="cellIs" dxfId="14" priority="261" operator="equal">
      <formula>"P"</formula>
    </cfRule>
  </conditionalFormatting>
  <conditionalFormatting sqref="P18">
    <cfRule type="cellIs" dxfId="13" priority="185" operator="equal">
      <formula>"P"</formula>
    </cfRule>
  </conditionalFormatting>
  <conditionalFormatting sqref="P20">
    <cfRule type="cellIs" dxfId="12" priority="258" operator="equal">
      <formula>"P"</formula>
    </cfRule>
  </conditionalFormatting>
  <conditionalFormatting sqref="P53">
    <cfRule type="cellIs" dxfId="11" priority="256" operator="equal">
      <formula>"P"</formula>
    </cfRule>
  </conditionalFormatting>
  <conditionalFormatting sqref="P56">
    <cfRule type="cellIs" dxfId="10" priority="163" operator="equal">
      <formula>"P"</formula>
    </cfRule>
  </conditionalFormatting>
  <conditionalFormatting sqref="P59">
    <cfRule type="cellIs" dxfId="9" priority="158" operator="equal">
      <formula>"P"</formula>
    </cfRule>
  </conditionalFormatting>
  <conditionalFormatting sqref="P62">
    <cfRule type="cellIs" dxfId="8" priority="153" operator="equal">
      <formula>"P"</formula>
    </cfRule>
  </conditionalFormatting>
  <conditionalFormatting sqref="P65">
    <cfRule type="cellIs" dxfId="7" priority="148" operator="equal">
      <formula>"P"</formula>
    </cfRule>
  </conditionalFormatting>
  <conditionalFormatting sqref="P68">
    <cfRule type="cellIs" dxfId="6" priority="143" operator="equal">
      <formula>"P"</formula>
    </cfRule>
  </conditionalFormatting>
  <conditionalFormatting sqref="P71">
    <cfRule type="cellIs" dxfId="5" priority="138" operator="equal">
      <formula>"P"</formula>
    </cfRule>
  </conditionalFormatting>
  <conditionalFormatting sqref="P74">
    <cfRule type="cellIs" dxfId="4" priority="133" operator="equal">
      <formula>"P"</formula>
    </cfRule>
  </conditionalFormatting>
  <conditionalFormatting sqref="P77">
    <cfRule type="cellIs" dxfId="3" priority="128" operator="equal">
      <formula>"P"</formula>
    </cfRule>
  </conditionalFormatting>
  <conditionalFormatting sqref="P80">
    <cfRule type="cellIs" dxfId="2" priority="123" operator="equal">
      <formula>"P"</formula>
    </cfRule>
  </conditionalFormatting>
  <conditionalFormatting sqref="P83">
    <cfRule type="cellIs" dxfId="1" priority="118" operator="equal">
      <formula>"P"</formula>
    </cfRule>
  </conditionalFormatting>
  <conditionalFormatting sqref="P86">
    <cfRule type="cellIs" dxfId="0" priority="113" operator="equal">
      <formula>"P"</formula>
    </cfRule>
  </conditionalFormatting>
  <dataValidations xWindow="686" yWindow="820" count="14">
    <dataValidation type="list" allowBlank="1" showInputMessage="1" showErrorMessage="1" promptTitle="Statut particulier du demandeur" prompt="Sélectionnez « Oui » ou « Non » selon le statut attribué par le réseau. Si le statut n'est pas connu, sélectionnez « Ne sait pas »." sqref="O14:O15" xr:uid="{28446D72-CEB7-469F-8917-3B99AFEFC1D2}">
      <formula1>$AB$107:$AB$109</formula1>
    </dataValidation>
    <dataValidation type="list" allowBlank="1" showInputMessage="1" showErrorMessage="1" sqref="B53:I53 B56:I56 B59:I59 B62:I62 B65:I65 B68:I68 B71:I71 B74:I74 B77:I77 B80:I80 B83:I83 B86:I86" xr:uid="{0A763BA2-3CA8-4ED2-8966-F84DB55F2F29}">
      <formula1>Domaines</formula1>
    </dataValidation>
    <dataValidation type="list" allowBlank="1" showInputMessage="1" showErrorMessage="1" sqref="B54:H54 B57:H57 B60:H60 B63:H63 B66:H66 B69:H69 B72:H72 B75:H75 B78:H78 B81:H81 B84:H84 B87:H87" xr:uid="{3EF0906B-1D20-4836-8083-AB6B683F4138}">
      <formula1>INDIRECT(B53)</formula1>
    </dataValidation>
    <dataValidation type="list" showInputMessage="1" showErrorMessage="1" sqref="S39 R40" xr:uid="{0AE2E28F-818F-490A-B3AC-08727A746261}">
      <formula1>$AB$107:$AB$108</formula1>
    </dataValidation>
    <dataValidation type="date" allowBlank="1" showInputMessage="1" showErrorMessage="1" sqref="O18:O19" xr:uid="{53E76F44-D18B-4C93-A8A7-209E69E1BCCC}">
      <formula1>45017</formula1>
      <formula2>46843</formula2>
    </dataValidation>
    <dataValidation allowBlank="1" showInputMessage="1" showErrorMessage="1" promptTitle="Format de téléphone" prompt="(###) ###-####" sqref="N5:O5 N9:O9" xr:uid="{D60D0B3D-8773-43C9-909C-63D55196E778}"/>
    <dataValidation allowBlank="1" showInputMessage="1" showErrorMessage="1" promptTitle="Numéro de TPS" prompt="N'est pas obligatoire si le dispensateur n'en a pas" sqref="O3" xr:uid="{49A8B6CE-63F8-4A12-8D25-B5F5DACF955D}"/>
    <dataValidation allowBlank="1" showInputMessage="1" showErrorMessage="1" promptTitle="Numéro de TVQ" prompt="N'est pas obligatoire si le dispensateur n'en a pas" sqref="O4" xr:uid="{4D50D68D-F8AF-42E4-AC45-144034C793A9}"/>
    <dataValidation allowBlank="1" showInputMessage="1" showErrorMessage="1" promptTitle="Format de NIM" prompt="10# ### ###" sqref="H8:O8" xr:uid="{CFBD03EC-97C0-4665-B7CF-050595E94966}"/>
    <dataValidation allowBlank="1" showInputMessage="1" showErrorMessage="1" promptTitle="Desc. du mandat et cont. de réal" prompt="Une description détaillée du mandat réalisé en précisant la situation actuelle de l’entreprise et la situation souhaitée, le contexte de réalisation du mandat." sqref="D20:O20" xr:uid="{539528E9-2316-4536-A2A2-D4D98596C19B}"/>
    <dataValidation allowBlank="1" showInputMessage="1" showErrorMessage="1" promptTitle="Subvention PSC accordée" prompt="La subvention inscrite sur chacune des lignes est présente à titre indicatif seulement, car elle ne tient compte que de l'enveloppe maximale annuelle pour chacune des activités." sqref="O51:P52 O94:P94 O53 O56 O59 O62 O65 O68 O71 O74 O77 O80 O83 O86" xr:uid="{65A1CE2B-6755-4326-BC87-DFBD4D9D69AC}"/>
    <dataValidation type="decimal" operator="greaterThan" allowBlank="1" showInputMessage="1" showErrorMessage="1" errorTitle="Entrez une valeur positive" error="Assurez-vous que la valeur entrée soit supérieure à 0" sqref="M25:N44 K53:L88" xr:uid="{04825457-F234-4799-863E-B7190F792C87}">
      <formula1>0</formula1>
    </dataValidation>
    <dataValidation allowBlank="1" showInputMessage="1" showErrorMessage="1" promptTitle="Déplacements de moins de 100 km" prompt="Cette estimation s'applique aux déplacements de moins de 100 km par visite à l'entreprise (200 km aller-retour). Pour les déplacements à partir de 200 km aller-retour, référez-vous plutôt à l'annexe 4 du Guide Administratif." sqref="F48:I48" xr:uid="{4A1F1390-0EE8-4303-B94F-906BBA25B501}"/>
    <dataValidation type="whole" operator="greaterThan" allowBlank="1" showInputMessage="1" showErrorMessage="1" promptTitle="Déplacements de moins de 100 km" prompt="Cette estimation s'applique aux déplacements de moins de 100 km par visite à l'entreprise (200 km aller-retour). Pour les déplacements à partir de 200 km aller-retour, référez-vous plutôt à l'annexe 4 du Guide Administratif." sqref="C48" xr:uid="{0096991A-D4BD-4D82-96A0-FE79A10476A9}">
      <formula1>0</formula1>
    </dataValidation>
  </dataValidations>
  <printOptions horizontalCentered="1"/>
  <pageMargins left="0.23622047244094491" right="0.23622047244094491" top="0.11811023622047245" bottom="0.11811023622047245" header="0" footer="7.874015748031496E-2"/>
  <pageSetup scale="82" fitToHeight="0" orientation="portrait" r:id="rId1"/>
  <headerFooter>
    <oddFooter>&amp;LVersion 2025-06.1&amp;CPage &amp;P</oddFooter>
  </headerFooter>
  <rowBreaks count="3" manualBreakCount="3">
    <brk id="48" max="16383" man="1"/>
    <brk id="104" max="16383" man="1"/>
    <brk id="111" max="16383" man="1"/>
  </rowBreaks>
  <ignoredErrors>
    <ignoredError sqref="R114" unlockedFormula="1"/>
  </ignoredErrors>
  <extLst>
    <ext xmlns:x14="http://schemas.microsoft.com/office/spreadsheetml/2009/9/main" uri="{CCE6A557-97BC-4b89-ADB6-D9C93CAAB3DF}">
      <x14:dataValidations xmlns:xm="http://schemas.microsoft.com/office/excel/2006/main" xWindow="686" yWindow="820" count="3">
        <x14:dataValidation type="list" allowBlank="1" showInputMessage="1" showErrorMessage="1" xr:uid="{84C69EDD-3667-4E2D-A1BA-9648719423CD}">
          <x14:formula1>
            <xm:f>'Références taux et max'!$J$3:$J$30</xm:f>
          </x14:formula1>
          <xm:sqref>D18:K18</xm:sqref>
        </x14:dataValidation>
        <x14:dataValidation type="list" allowBlank="1" showInputMessage="1" showErrorMessage="1" promptTitle="Déplacements de moins de 100 km" prompt="Cette estimation s'applique aux déplacements de moins de 100 km par visite à l'entreprise (200 km aller-retour). Pour les déplacements à partir de 200 km aller-retour, référez-vous plutôt à l'annexe 4 du Guide Administratif." xr:uid="{67E885B2-058E-4617-BB9E-4A54F76ECB17}">
          <x14:formula1>
            <xm:f>'Références taux et max'!$A$69</xm:f>
          </x14:formula1>
          <xm:sqref>F47:J47</xm:sqref>
        </x14:dataValidation>
        <x14:dataValidation type="list" allowBlank="1" showInputMessage="1" showErrorMessage="1" xr:uid="{A69EB830-38CF-4910-9EDB-42ACDCB6C152}">
          <x14:formula1>
            <xm:f>Publipostage!$A2:$A1000</xm:f>
          </x14:formula1>
          <xm:sqref>H7:O7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80560F-011A-4901-9BFA-0DABC7556E5F}">
  <dimension ref="A1:H2"/>
  <sheetViews>
    <sheetView workbookViewId="0">
      <selection activeCell="A2" sqref="A2"/>
    </sheetView>
  </sheetViews>
  <sheetFormatPr baseColWidth="10" defaultRowHeight="14.4" x14ac:dyDescent="0.3"/>
  <cols>
    <col min="1" max="1" width="31" style="30" customWidth="1"/>
    <col min="2" max="2" width="35.109375" style="30" customWidth="1"/>
    <col min="3" max="8" width="31" style="30" customWidth="1"/>
    <col min="9" max="16384" width="11.5546875" style="30"/>
  </cols>
  <sheetData>
    <row r="1" spans="1:8" ht="15" customHeight="1" x14ac:dyDescent="0.3">
      <c r="A1" s="32" t="s">
        <v>68</v>
      </c>
      <c r="B1" s="33" t="s">
        <v>70</v>
      </c>
      <c r="C1" s="32" t="s">
        <v>69</v>
      </c>
      <c r="D1" s="32" t="s">
        <v>0</v>
      </c>
      <c r="E1" s="32" t="s">
        <v>1</v>
      </c>
      <c r="F1" s="32" t="s">
        <v>121</v>
      </c>
      <c r="G1" s="34" t="s">
        <v>33</v>
      </c>
      <c r="H1" s="32" t="s">
        <v>32</v>
      </c>
    </row>
    <row r="2" spans="1:8" x14ac:dyDescent="0.3">
      <c r="A2" s="30" t="s">
        <v>249</v>
      </c>
      <c r="B2" s="30">
        <v>101999999</v>
      </c>
      <c r="C2" s="30" t="s">
        <v>250</v>
      </c>
      <c r="D2" s="30" t="s">
        <v>251</v>
      </c>
      <c r="E2" s="30" t="s">
        <v>252</v>
      </c>
      <c r="G2" s="31" t="s">
        <v>253</v>
      </c>
      <c r="H2" s="30" t="s">
        <v>254</v>
      </c>
    </row>
  </sheetData>
  <hyperlinks>
    <hyperlink ref="G2" r:id="rId1" xr:uid="{4589D6F4-826C-493B-880A-17CF94FE5ED7}"/>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8C606D-891F-473E-BA29-3693CACA5743}">
  <sheetPr codeName="Feuil2"/>
  <dimension ref="A1:J71"/>
  <sheetViews>
    <sheetView zoomScale="90" zoomScaleNormal="90" workbookViewId="0">
      <pane ySplit="2" topLeftCell="A42" activePane="bottomLeft" state="frozen"/>
      <selection pane="bottomLeft" activeCell="B64" sqref="B64"/>
    </sheetView>
  </sheetViews>
  <sheetFormatPr baseColWidth="10" defaultColWidth="11.44140625" defaultRowHeight="14.4" x14ac:dyDescent="0.3"/>
  <cols>
    <col min="1" max="1" width="31" style="4" customWidth="1"/>
    <col min="2" max="2" width="121.44140625" style="4" customWidth="1"/>
    <col min="3" max="3" width="107.5546875" style="4" customWidth="1"/>
    <col min="4" max="4" width="11.44140625" style="2" customWidth="1"/>
    <col min="5" max="5" width="11.5546875" style="1" customWidth="1"/>
    <col min="6" max="6" width="11.44140625" customWidth="1"/>
    <col min="7" max="7" width="11.5546875" customWidth="1"/>
    <col min="8" max="10" width="11.44140625" customWidth="1"/>
  </cols>
  <sheetData>
    <row r="1" spans="1:10" x14ac:dyDescent="0.3">
      <c r="A1" s="364" t="s">
        <v>59</v>
      </c>
      <c r="B1" s="13"/>
      <c r="C1" s="13"/>
      <c r="D1" s="363" t="s">
        <v>72</v>
      </c>
      <c r="E1" s="363"/>
      <c r="F1" s="365" t="s">
        <v>73</v>
      </c>
      <c r="G1" s="366" t="s">
        <v>58</v>
      </c>
      <c r="H1" s="11"/>
    </row>
    <row r="2" spans="1:10" ht="30" customHeight="1" x14ac:dyDescent="0.3">
      <c r="A2" s="364"/>
      <c r="B2" s="13"/>
      <c r="C2" s="13"/>
      <c r="D2" s="9" t="s">
        <v>60</v>
      </c>
      <c r="E2" s="10" t="s">
        <v>61</v>
      </c>
      <c r="F2" s="365"/>
      <c r="G2" s="366"/>
      <c r="H2" s="12" t="s">
        <v>118</v>
      </c>
      <c r="I2" s="10" t="s">
        <v>61</v>
      </c>
      <c r="J2" s="8" t="s">
        <v>179</v>
      </c>
    </row>
    <row r="3" spans="1:10" x14ac:dyDescent="0.3">
      <c r="D3" s="2">
        <v>0</v>
      </c>
      <c r="E3" s="1">
        <v>0</v>
      </c>
      <c r="I3" s="1">
        <v>0</v>
      </c>
      <c r="J3" t="s">
        <v>216</v>
      </c>
    </row>
    <row r="4" spans="1:10" x14ac:dyDescent="0.3">
      <c r="A4" s="4" t="s">
        <v>5</v>
      </c>
      <c r="D4" s="2" t="s">
        <v>20</v>
      </c>
      <c r="E4" s="1">
        <v>0</v>
      </c>
      <c r="I4" s="1">
        <v>0</v>
      </c>
      <c r="J4" t="s">
        <v>217</v>
      </c>
    </row>
    <row r="5" spans="1:10" x14ac:dyDescent="0.3">
      <c r="A5" s="4" t="s">
        <v>21</v>
      </c>
      <c r="D5" s="2" t="s">
        <v>20</v>
      </c>
      <c r="E5" s="1">
        <v>0</v>
      </c>
      <c r="I5" s="1">
        <v>0</v>
      </c>
      <c r="J5" t="s">
        <v>218</v>
      </c>
    </row>
    <row r="6" spans="1:10" x14ac:dyDescent="0.3">
      <c r="A6" s="5" t="s">
        <v>123</v>
      </c>
      <c r="B6" s="16" t="s">
        <v>126</v>
      </c>
      <c r="C6" s="17" t="s">
        <v>298</v>
      </c>
      <c r="D6" s="3">
        <v>0.75</v>
      </c>
      <c r="E6" s="1">
        <v>800</v>
      </c>
      <c r="F6" s="1">
        <f t="shared" ref="F6:F46" si="0">+E6/D6</f>
        <v>1066.6666666666667</v>
      </c>
      <c r="G6" s="8" t="s">
        <v>94</v>
      </c>
      <c r="H6" s="3">
        <v>0.75</v>
      </c>
      <c r="I6" s="1">
        <f>F6*H6</f>
        <v>800</v>
      </c>
      <c r="J6" t="s">
        <v>219</v>
      </c>
    </row>
    <row r="7" spans="1:10" ht="14.25" customHeight="1" x14ac:dyDescent="0.3">
      <c r="A7" s="5" t="s">
        <v>123</v>
      </c>
      <c r="B7" s="16" t="s">
        <v>127</v>
      </c>
      <c r="C7" s="15" t="s">
        <v>299</v>
      </c>
      <c r="D7" s="3">
        <v>0.75</v>
      </c>
      <c r="E7" s="1">
        <v>4000</v>
      </c>
      <c r="F7" s="1">
        <f t="shared" ref="F7:F18" si="1">+E7/D7</f>
        <v>5333.333333333333</v>
      </c>
      <c r="G7" s="8" t="s">
        <v>97</v>
      </c>
      <c r="H7" s="3">
        <v>0.75</v>
      </c>
      <c r="I7" s="1">
        <f t="shared" ref="I7:I68" si="2">F7*H7</f>
        <v>4000</v>
      </c>
      <c r="J7" t="s">
        <v>220</v>
      </c>
    </row>
    <row r="8" spans="1:10" x14ac:dyDescent="0.3">
      <c r="A8" s="5" t="s">
        <v>123</v>
      </c>
      <c r="B8" s="5" t="s">
        <v>128</v>
      </c>
      <c r="C8" s="15" t="s">
        <v>300</v>
      </c>
      <c r="D8" s="3">
        <v>0.75</v>
      </c>
      <c r="E8" s="1">
        <v>4000</v>
      </c>
      <c r="F8" s="1">
        <f t="shared" si="1"/>
        <v>5333.333333333333</v>
      </c>
      <c r="G8" s="8" t="s">
        <v>98</v>
      </c>
      <c r="H8" s="3">
        <v>0.75</v>
      </c>
      <c r="I8" s="1">
        <f t="shared" si="2"/>
        <v>4000</v>
      </c>
      <c r="J8" t="s">
        <v>221</v>
      </c>
    </row>
    <row r="9" spans="1:10" x14ac:dyDescent="0.3">
      <c r="A9" s="5" t="s">
        <v>123</v>
      </c>
      <c r="B9" s="5" t="s">
        <v>204</v>
      </c>
      <c r="C9" s="15" t="s">
        <v>300</v>
      </c>
      <c r="D9" s="3">
        <v>0.75</v>
      </c>
      <c r="E9" s="1">
        <v>4000</v>
      </c>
      <c r="F9" s="1">
        <f t="shared" si="1"/>
        <v>5333.333333333333</v>
      </c>
      <c r="G9" s="8" t="s">
        <v>89</v>
      </c>
      <c r="H9" s="3">
        <v>0.75</v>
      </c>
      <c r="I9" s="1">
        <f t="shared" si="2"/>
        <v>4000</v>
      </c>
      <c r="J9" t="s">
        <v>222</v>
      </c>
    </row>
    <row r="10" spans="1:10" x14ac:dyDescent="0.3">
      <c r="A10" s="5" t="s">
        <v>123</v>
      </c>
      <c r="B10" s="5" t="s">
        <v>129</v>
      </c>
      <c r="C10" s="15" t="s">
        <v>301</v>
      </c>
      <c r="D10" s="3">
        <v>0.75</v>
      </c>
      <c r="E10" s="1">
        <v>4000</v>
      </c>
      <c r="F10" s="1">
        <f t="shared" si="1"/>
        <v>5333.333333333333</v>
      </c>
      <c r="G10" s="8" t="s">
        <v>117</v>
      </c>
      <c r="H10" s="3">
        <v>0.75</v>
      </c>
      <c r="I10" s="1">
        <f t="shared" si="2"/>
        <v>4000</v>
      </c>
      <c r="J10" t="s">
        <v>223</v>
      </c>
    </row>
    <row r="11" spans="1:10" x14ac:dyDescent="0.3">
      <c r="A11" s="5" t="s">
        <v>123</v>
      </c>
      <c r="B11" s="5" t="s">
        <v>130</v>
      </c>
      <c r="C11" s="15" t="s">
        <v>302</v>
      </c>
      <c r="D11" s="3">
        <v>0.75</v>
      </c>
      <c r="E11" s="1">
        <v>4000</v>
      </c>
      <c r="F11" s="1">
        <f t="shared" si="1"/>
        <v>5333.333333333333</v>
      </c>
      <c r="G11" s="8" t="s">
        <v>96</v>
      </c>
      <c r="H11" s="3">
        <v>0.75</v>
      </c>
      <c r="I11" s="1">
        <f t="shared" si="2"/>
        <v>4000</v>
      </c>
      <c r="J11" t="s">
        <v>228</v>
      </c>
    </row>
    <row r="12" spans="1:10" ht="15" customHeight="1" x14ac:dyDescent="0.3">
      <c r="A12" s="5" t="s">
        <v>123</v>
      </c>
      <c r="B12" s="5" t="s">
        <v>207</v>
      </c>
      <c r="C12" s="15" t="s">
        <v>303</v>
      </c>
      <c r="D12" s="3">
        <v>0.75</v>
      </c>
      <c r="E12" s="1">
        <v>4000</v>
      </c>
      <c r="F12" s="1">
        <f t="shared" si="1"/>
        <v>5333.333333333333</v>
      </c>
      <c r="G12" s="8" t="s">
        <v>208</v>
      </c>
      <c r="H12" s="3">
        <v>0.75</v>
      </c>
      <c r="I12" s="1">
        <f t="shared" si="2"/>
        <v>4000</v>
      </c>
      <c r="J12" t="s">
        <v>224</v>
      </c>
    </row>
    <row r="13" spans="1:10" x14ac:dyDescent="0.3">
      <c r="A13" s="5" t="s">
        <v>123</v>
      </c>
      <c r="B13" s="5" t="s">
        <v>131</v>
      </c>
      <c r="C13" s="15" t="s">
        <v>303</v>
      </c>
      <c r="D13" s="3">
        <v>0.75</v>
      </c>
      <c r="E13" s="1">
        <v>4000</v>
      </c>
      <c r="F13" s="1">
        <f>+E13/D13</f>
        <v>5333.333333333333</v>
      </c>
      <c r="G13" s="8" t="s">
        <v>116</v>
      </c>
      <c r="H13" s="3">
        <v>0.75</v>
      </c>
      <c r="I13" s="1">
        <f t="shared" si="2"/>
        <v>4000</v>
      </c>
      <c r="J13" t="s">
        <v>225</v>
      </c>
    </row>
    <row r="14" spans="1:10" x14ac:dyDescent="0.3">
      <c r="A14" s="5" t="s">
        <v>123</v>
      </c>
      <c r="B14" s="5" t="s">
        <v>132</v>
      </c>
      <c r="C14" s="15" t="s">
        <v>304</v>
      </c>
      <c r="D14" s="3">
        <v>0.75</v>
      </c>
      <c r="E14" s="1">
        <v>4000</v>
      </c>
      <c r="F14" s="1">
        <f t="shared" si="1"/>
        <v>5333.333333333333</v>
      </c>
      <c r="G14" s="8" t="s">
        <v>90</v>
      </c>
      <c r="H14" s="3">
        <v>0.75</v>
      </c>
      <c r="I14" s="1">
        <f t="shared" si="2"/>
        <v>4000</v>
      </c>
      <c r="J14" t="s">
        <v>226</v>
      </c>
    </row>
    <row r="15" spans="1:10" x14ac:dyDescent="0.3">
      <c r="A15" s="5" t="s">
        <v>123</v>
      </c>
      <c r="B15" s="5" t="s">
        <v>133</v>
      </c>
      <c r="C15" s="15" t="s">
        <v>305</v>
      </c>
      <c r="D15" s="3">
        <v>0.75</v>
      </c>
      <c r="E15" s="1">
        <v>4000</v>
      </c>
      <c r="F15" s="1">
        <f t="shared" si="1"/>
        <v>5333.333333333333</v>
      </c>
      <c r="G15" s="8" t="s">
        <v>91</v>
      </c>
      <c r="H15" s="3">
        <v>0.75</v>
      </c>
      <c r="I15" s="1">
        <f t="shared" si="2"/>
        <v>4000</v>
      </c>
      <c r="J15" t="s">
        <v>227</v>
      </c>
    </row>
    <row r="16" spans="1:10" x14ac:dyDescent="0.3">
      <c r="A16" s="5" t="s">
        <v>123</v>
      </c>
      <c r="B16" s="5" t="s">
        <v>205</v>
      </c>
      <c r="C16" s="15" t="s">
        <v>305</v>
      </c>
      <c r="D16" s="3">
        <v>0.75</v>
      </c>
      <c r="E16" s="1">
        <v>4000</v>
      </c>
      <c r="F16" s="1">
        <f t="shared" si="1"/>
        <v>5333.333333333333</v>
      </c>
      <c r="G16" s="8" t="s">
        <v>93</v>
      </c>
      <c r="H16" s="3">
        <v>0.75</v>
      </c>
      <c r="I16" s="1">
        <f t="shared" si="2"/>
        <v>4000</v>
      </c>
      <c r="J16" t="s">
        <v>182</v>
      </c>
    </row>
    <row r="17" spans="1:10" x14ac:dyDescent="0.3">
      <c r="A17" s="5" t="s">
        <v>123</v>
      </c>
      <c r="B17" s="5" t="s">
        <v>134</v>
      </c>
      <c r="C17" s="15" t="s">
        <v>306</v>
      </c>
      <c r="D17" s="3">
        <v>0.75</v>
      </c>
      <c r="E17" s="1">
        <v>4000</v>
      </c>
      <c r="F17" s="1">
        <f t="shared" si="1"/>
        <v>5333.333333333333</v>
      </c>
      <c r="G17" s="8" t="s">
        <v>95</v>
      </c>
      <c r="H17" s="3">
        <v>0.75</v>
      </c>
      <c r="I17" s="1">
        <f t="shared" si="2"/>
        <v>4000</v>
      </c>
      <c r="J17" t="s">
        <v>183</v>
      </c>
    </row>
    <row r="18" spans="1:10" x14ac:dyDescent="0.3">
      <c r="A18" s="5" t="s">
        <v>123</v>
      </c>
      <c r="B18" s="5" t="s">
        <v>135</v>
      </c>
      <c r="C18" s="15" t="s">
        <v>307</v>
      </c>
      <c r="D18" s="3">
        <v>0.75</v>
      </c>
      <c r="E18" s="1">
        <v>4000</v>
      </c>
      <c r="F18" s="1">
        <f t="shared" si="1"/>
        <v>5333.333333333333</v>
      </c>
      <c r="G18" s="8" t="s">
        <v>92</v>
      </c>
      <c r="H18" s="3">
        <v>0.75</v>
      </c>
      <c r="I18" s="1">
        <f t="shared" si="2"/>
        <v>4000</v>
      </c>
      <c r="J18" t="s">
        <v>184</v>
      </c>
    </row>
    <row r="19" spans="1:10" x14ac:dyDescent="0.3">
      <c r="A19" s="5" t="s">
        <v>123</v>
      </c>
      <c r="B19" s="5" t="s">
        <v>136</v>
      </c>
      <c r="C19" s="15" t="s">
        <v>308</v>
      </c>
      <c r="D19" s="3">
        <v>0.75</v>
      </c>
      <c r="E19" s="1">
        <v>4000</v>
      </c>
      <c r="F19" s="1">
        <f t="shared" si="0"/>
        <v>5333.333333333333</v>
      </c>
      <c r="G19" s="8" t="s">
        <v>22</v>
      </c>
      <c r="H19" s="3">
        <v>0.75</v>
      </c>
      <c r="I19" s="1">
        <f t="shared" si="2"/>
        <v>4000</v>
      </c>
      <c r="J19" t="s">
        <v>185</v>
      </c>
    </row>
    <row r="20" spans="1:10" x14ac:dyDescent="0.3">
      <c r="A20" s="5" t="s">
        <v>123</v>
      </c>
      <c r="B20" s="5" t="s">
        <v>137</v>
      </c>
      <c r="C20" s="15" t="s">
        <v>308</v>
      </c>
      <c r="D20" s="3">
        <v>0.75</v>
      </c>
      <c r="E20" s="1">
        <v>4000</v>
      </c>
      <c r="F20" s="1">
        <f t="shared" si="0"/>
        <v>5333.333333333333</v>
      </c>
      <c r="G20" s="8" t="s">
        <v>99</v>
      </c>
      <c r="H20" s="3">
        <v>0.75</v>
      </c>
      <c r="I20" s="1">
        <f t="shared" si="2"/>
        <v>4000</v>
      </c>
      <c r="J20" t="s">
        <v>186</v>
      </c>
    </row>
    <row r="21" spans="1:10" x14ac:dyDescent="0.3">
      <c r="A21" s="5" t="s">
        <v>123</v>
      </c>
      <c r="B21" s="5" t="s">
        <v>138</v>
      </c>
      <c r="C21" s="15" t="s">
        <v>309</v>
      </c>
      <c r="D21" s="3">
        <v>0.75</v>
      </c>
      <c r="E21" s="1">
        <v>4000</v>
      </c>
      <c r="F21" s="1">
        <f t="shared" si="0"/>
        <v>5333.333333333333</v>
      </c>
      <c r="G21" s="8" t="s">
        <v>23</v>
      </c>
      <c r="H21" s="3">
        <v>0.75</v>
      </c>
      <c r="I21" s="1">
        <f t="shared" si="2"/>
        <v>4000</v>
      </c>
      <c r="J21" t="s">
        <v>187</v>
      </c>
    </row>
    <row r="22" spans="1:10" x14ac:dyDescent="0.3">
      <c r="A22" s="5" t="s">
        <v>123</v>
      </c>
      <c r="B22" s="5" t="s">
        <v>139</v>
      </c>
      <c r="C22" s="15" t="s">
        <v>310</v>
      </c>
      <c r="D22" s="3">
        <v>0.75</v>
      </c>
      <c r="E22" s="1">
        <v>4000</v>
      </c>
      <c r="F22" s="1">
        <f t="shared" si="0"/>
        <v>5333.333333333333</v>
      </c>
      <c r="G22" s="8" t="s">
        <v>24</v>
      </c>
      <c r="H22" s="3">
        <v>0.75</v>
      </c>
      <c r="I22" s="1">
        <f t="shared" si="2"/>
        <v>4000</v>
      </c>
      <c r="J22" t="s">
        <v>188</v>
      </c>
    </row>
    <row r="23" spans="1:10" x14ac:dyDescent="0.3">
      <c r="A23" s="5" t="s">
        <v>123</v>
      </c>
      <c r="B23" s="5" t="s">
        <v>140</v>
      </c>
      <c r="C23" s="15" t="s">
        <v>311</v>
      </c>
      <c r="D23" s="3">
        <v>0.75</v>
      </c>
      <c r="E23" s="1">
        <v>4000</v>
      </c>
      <c r="F23" s="1">
        <f t="shared" si="0"/>
        <v>5333.333333333333</v>
      </c>
      <c r="G23" s="8" t="s">
        <v>25</v>
      </c>
      <c r="H23" s="3">
        <v>0.75</v>
      </c>
      <c r="I23" s="1">
        <f t="shared" si="2"/>
        <v>4000</v>
      </c>
      <c r="J23" t="s">
        <v>189</v>
      </c>
    </row>
    <row r="24" spans="1:10" x14ac:dyDescent="0.3">
      <c r="A24" s="5" t="s">
        <v>123</v>
      </c>
      <c r="B24" s="5" t="s">
        <v>141</v>
      </c>
      <c r="C24" s="15" t="s">
        <v>312</v>
      </c>
      <c r="D24" s="3">
        <v>0.75</v>
      </c>
      <c r="E24" s="1">
        <v>4000</v>
      </c>
      <c r="F24" s="1">
        <f>+E24/D24</f>
        <v>5333.333333333333</v>
      </c>
      <c r="G24" s="8" t="s">
        <v>26</v>
      </c>
      <c r="H24" s="3">
        <v>0.75</v>
      </c>
      <c r="I24" s="1">
        <f t="shared" si="2"/>
        <v>4000</v>
      </c>
      <c r="J24" t="s">
        <v>190</v>
      </c>
    </row>
    <row r="25" spans="1:10" x14ac:dyDescent="0.3">
      <c r="A25" s="5" t="s">
        <v>123</v>
      </c>
      <c r="B25" s="5" t="s">
        <v>142</v>
      </c>
      <c r="C25" s="15" t="s">
        <v>313</v>
      </c>
      <c r="D25" s="3">
        <v>0.75</v>
      </c>
      <c r="E25" s="1">
        <v>4000</v>
      </c>
      <c r="F25" s="1">
        <f t="shared" ref="F25:F26" si="3">+E25/D25</f>
        <v>5333.333333333333</v>
      </c>
      <c r="G25" s="8" t="s">
        <v>100</v>
      </c>
      <c r="H25" s="3">
        <v>0.75</v>
      </c>
      <c r="I25" s="1">
        <f t="shared" si="2"/>
        <v>4000</v>
      </c>
      <c r="J25" t="s">
        <v>191</v>
      </c>
    </row>
    <row r="26" spans="1:10" x14ac:dyDescent="0.3">
      <c r="A26" s="5" t="s">
        <v>123</v>
      </c>
      <c r="B26" s="5" t="s">
        <v>143</v>
      </c>
      <c r="C26" s="15" t="s">
        <v>314</v>
      </c>
      <c r="D26" s="3">
        <v>0.75</v>
      </c>
      <c r="E26" s="1">
        <v>4000</v>
      </c>
      <c r="F26" s="1">
        <f t="shared" si="3"/>
        <v>5333.333333333333</v>
      </c>
      <c r="G26" s="8" t="s">
        <v>101</v>
      </c>
      <c r="H26" s="3">
        <v>0.75</v>
      </c>
      <c r="I26" s="1">
        <f t="shared" si="2"/>
        <v>4000</v>
      </c>
      <c r="J26" t="s">
        <v>192</v>
      </c>
    </row>
    <row r="27" spans="1:10" x14ac:dyDescent="0.3">
      <c r="A27" s="6" t="s">
        <v>125</v>
      </c>
      <c r="B27" s="6" t="s">
        <v>144</v>
      </c>
      <c r="C27" s="20" t="s">
        <v>288</v>
      </c>
      <c r="D27" s="3">
        <v>0.5</v>
      </c>
      <c r="E27" s="1">
        <v>5000</v>
      </c>
      <c r="F27" s="1">
        <f t="shared" si="0"/>
        <v>10000</v>
      </c>
      <c r="G27" s="8" t="s">
        <v>52</v>
      </c>
      <c r="H27" s="3">
        <v>0.65</v>
      </c>
      <c r="I27" s="1">
        <f t="shared" si="2"/>
        <v>6500</v>
      </c>
      <c r="J27" t="s">
        <v>193</v>
      </c>
    </row>
    <row r="28" spans="1:10" x14ac:dyDescent="0.3">
      <c r="A28" s="6" t="s">
        <v>125</v>
      </c>
      <c r="B28" s="6" t="s">
        <v>145</v>
      </c>
      <c r="C28" s="20" t="s">
        <v>288</v>
      </c>
      <c r="D28" s="3">
        <v>0.5</v>
      </c>
      <c r="E28" s="1">
        <v>5000</v>
      </c>
      <c r="F28" s="1">
        <f t="shared" si="0"/>
        <v>10000</v>
      </c>
      <c r="G28" s="8">
        <v>1004</v>
      </c>
      <c r="H28" s="3">
        <v>0.65</v>
      </c>
      <c r="I28" s="1">
        <f t="shared" si="2"/>
        <v>6500</v>
      </c>
      <c r="J28" t="s">
        <v>194</v>
      </c>
    </row>
    <row r="29" spans="1:10" x14ac:dyDescent="0.3">
      <c r="A29" s="6" t="s">
        <v>125</v>
      </c>
      <c r="B29" s="6" t="s">
        <v>146</v>
      </c>
      <c r="C29" s="20" t="s">
        <v>289</v>
      </c>
      <c r="D29" s="3">
        <v>0.5</v>
      </c>
      <c r="E29" s="1">
        <v>5000</v>
      </c>
      <c r="F29" s="1">
        <f t="shared" si="0"/>
        <v>10000</v>
      </c>
      <c r="G29" s="8">
        <v>1003</v>
      </c>
      <c r="H29" s="3">
        <v>0.65</v>
      </c>
      <c r="I29" s="1">
        <f t="shared" si="2"/>
        <v>6500</v>
      </c>
      <c r="J29" t="s">
        <v>195</v>
      </c>
    </row>
    <row r="30" spans="1:10" x14ac:dyDescent="0.3">
      <c r="A30" s="6" t="s">
        <v>125</v>
      </c>
      <c r="B30" s="6" t="s">
        <v>147</v>
      </c>
      <c r="C30" s="20" t="s">
        <v>289</v>
      </c>
      <c r="D30" s="3">
        <v>0.5</v>
      </c>
      <c r="E30" s="1">
        <v>5000</v>
      </c>
      <c r="F30" s="1">
        <f t="shared" si="0"/>
        <v>10000</v>
      </c>
      <c r="G30" s="8">
        <v>1014</v>
      </c>
      <c r="H30" s="3">
        <v>0.65</v>
      </c>
      <c r="I30" s="1">
        <f t="shared" si="2"/>
        <v>6500</v>
      </c>
      <c r="J30" t="s">
        <v>196</v>
      </c>
    </row>
    <row r="31" spans="1:10" x14ac:dyDescent="0.3">
      <c r="A31" s="6" t="s">
        <v>125</v>
      </c>
      <c r="B31" s="6" t="s">
        <v>148</v>
      </c>
      <c r="C31" s="20" t="s">
        <v>290</v>
      </c>
      <c r="D31" s="3">
        <v>0.5</v>
      </c>
      <c r="E31" s="1">
        <v>5000</v>
      </c>
      <c r="F31" s="1">
        <f t="shared" si="0"/>
        <v>10000</v>
      </c>
      <c r="G31" s="8">
        <v>1013</v>
      </c>
      <c r="H31" s="3">
        <v>0.65</v>
      </c>
      <c r="I31" s="1">
        <f t="shared" si="2"/>
        <v>6500</v>
      </c>
    </row>
    <row r="32" spans="1:10" x14ac:dyDescent="0.3">
      <c r="A32" s="6" t="s">
        <v>125</v>
      </c>
      <c r="B32" s="6" t="s">
        <v>149</v>
      </c>
      <c r="C32" s="20" t="s">
        <v>291</v>
      </c>
      <c r="D32" s="3">
        <v>0.5</v>
      </c>
      <c r="E32" s="1">
        <v>5000</v>
      </c>
      <c r="F32" s="1">
        <f t="shared" si="0"/>
        <v>10000</v>
      </c>
      <c r="G32" s="8">
        <v>1006</v>
      </c>
      <c r="H32" s="3">
        <v>0.65</v>
      </c>
      <c r="I32" s="1">
        <f t="shared" si="2"/>
        <v>6500</v>
      </c>
    </row>
    <row r="33" spans="1:9" x14ac:dyDescent="0.3">
      <c r="A33" s="6" t="s">
        <v>125</v>
      </c>
      <c r="B33" s="6" t="s">
        <v>150</v>
      </c>
      <c r="C33" s="20" t="s">
        <v>290</v>
      </c>
      <c r="D33" s="3">
        <v>0.5</v>
      </c>
      <c r="E33" s="1">
        <v>5000</v>
      </c>
      <c r="F33" s="1">
        <f t="shared" si="0"/>
        <v>10000</v>
      </c>
      <c r="G33" s="8" t="s">
        <v>53</v>
      </c>
      <c r="H33" s="3">
        <v>0.65</v>
      </c>
      <c r="I33" s="1">
        <f t="shared" si="2"/>
        <v>6500</v>
      </c>
    </row>
    <row r="34" spans="1:9" x14ac:dyDescent="0.3">
      <c r="A34" s="6" t="s">
        <v>125</v>
      </c>
      <c r="B34" s="6" t="s">
        <v>151</v>
      </c>
      <c r="C34" s="20" t="s">
        <v>290</v>
      </c>
      <c r="D34" s="3">
        <v>0.5</v>
      </c>
      <c r="E34" s="1">
        <v>5000</v>
      </c>
      <c r="F34" s="1">
        <f t="shared" si="0"/>
        <v>10000</v>
      </c>
      <c r="G34" s="8">
        <v>2006</v>
      </c>
      <c r="H34" s="3">
        <v>0.65</v>
      </c>
      <c r="I34" s="1">
        <f t="shared" si="2"/>
        <v>6500</v>
      </c>
    </row>
    <row r="35" spans="1:9" x14ac:dyDescent="0.3">
      <c r="A35" s="6" t="s">
        <v>125</v>
      </c>
      <c r="B35" s="6" t="s">
        <v>152</v>
      </c>
      <c r="C35" s="20" t="s">
        <v>292</v>
      </c>
      <c r="D35" s="3">
        <v>0.5</v>
      </c>
      <c r="E35" s="1">
        <v>5000</v>
      </c>
      <c r="F35" s="1">
        <f t="shared" si="0"/>
        <v>10000</v>
      </c>
      <c r="G35" s="8">
        <v>2015</v>
      </c>
      <c r="H35" s="3">
        <v>0.65</v>
      </c>
      <c r="I35" s="1">
        <f t="shared" si="2"/>
        <v>6500</v>
      </c>
    </row>
    <row r="36" spans="1:9" x14ac:dyDescent="0.3">
      <c r="A36" s="6" t="s">
        <v>125</v>
      </c>
      <c r="B36" s="6" t="s">
        <v>153</v>
      </c>
      <c r="C36" s="20" t="s">
        <v>293</v>
      </c>
      <c r="D36" s="3">
        <v>0.5</v>
      </c>
      <c r="E36" s="1">
        <v>5000</v>
      </c>
      <c r="F36" s="1">
        <f t="shared" si="0"/>
        <v>10000</v>
      </c>
      <c r="G36" s="8">
        <v>2016</v>
      </c>
      <c r="H36" s="3">
        <v>0.65</v>
      </c>
      <c r="I36" s="1">
        <f t="shared" si="2"/>
        <v>6500</v>
      </c>
    </row>
    <row r="37" spans="1:9" x14ac:dyDescent="0.3">
      <c r="A37" s="6" t="s">
        <v>125</v>
      </c>
      <c r="B37" s="6" t="s">
        <v>154</v>
      </c>
      <c r="C37" s="20" t="s">
        <v>293</v>
      </c>
      <c r="D37" s="3">
        <v>0.5</v>
      </c>
      <c r="E37" s="1">
        <v>5000</v>
      </c>
      <c r="F37" s="1">
        <f t="shared" ref="F37" si="4">+E37/D37</f>
        <v>10000</v>
      </c>
      <c r="G37" s="8">
        <v>2013</v>
      </c>
      <c r="H37" s="3">
        <v>0.65</v>
      </c>
      <c r="I37" s="1">
        <f t="shared" si="2"/>
        <v>6500</v>
      </c>
    </row>
    <row r="38" spans="1:9" x14ac:dyDescent="0.3">
      <c r="A38" s="6" t="s">
        <v>125</v>
      </c>
      <c r="B38" s="6" t="s">
        <v>155</v>
      </c>
      <c r="C38" s="20" t="s">
        <v>291</v>
      </c>
      <c r="D38" s="3">
        <v>0.5</v>
      </c>
      <c r="E38" s="1">
        <v>5000</v>
      </c>
      <c r="F38" s="1">
        <f t="shared" si="0"/>
        <v>10000</v>
      </c>
      <c r="G38" s="8">
        <v>2008</v>
      </c>
      <c r="H38" s="3">
        <v>0.65</v>
      </c>
      <c r="I38" s="1">
        <f t="shared" si="2"/>
        <v>6500</v>
      </c>
    </row>
    <row r="39" spans="1:9" ht="14.25" customHeight="1" x14ac:dyDescent="0.3">
      <c r="A39" s="6" t="s">
        <v>125</v>
      </c>
      <c r="B39" s="6" t="s">
        <v>156</v>
      </c>
      <c r="C39" s="20" t="s">
        <v>291</v>
      </c>
      <c r="D39" s="3">
        <v>0.5</v>
      </c>
      <c r="E39" s="1">
        <v>5000</v>
      </c>
      <c r="F39" s="1">
        <f t="shared" si="0"/>
        <v>10000</v>
      </c>
      <c r="G39" s="8" t="s">
        <v>54</v>
      </c>
      <c r="H39" s="3">
        <v>0.65</v>
      </c>
      <c r="I39" s="1">
        <f t="shared" si="2"/>
        <v>6500</v>
      </c>
    </row>
    <row r="40" spans="1:9" ht="14.4" customHeight="1" x14ac:dyDescent="0.3">
      <c r="A40" s="6" t="s">
        <v>125</v>
      </c>
      <c r="B40" s="6" t="s">
        <v>177</v>
      </c>
      <c r="C40" s="20" t="s">
        <v>294</v>
      </c>
      <c r="D40" s="3">
        <v>0.5</v>
      </c>
      <c r="E40" s="1">
        <v>5000</v>
      </c>
      <c r="F40" s="1">
        <f t="shared" si="0"/>
        <v>10000</v>
      </c>
      <c r="G40" s="8">
        <v>7007</v>
      </c>
      <c r="H40" s="3">
        <v>0.65</v>
      </c>
      <c r="I40" s="1">
        <f t="shared" si="2"/>
        <v>6500</v>
      </c>
    </row>
    <row r="41" spans="1:9" x14ac:dyDescent="0.3">
      <c r="A41" s="6" t="s">
        <v>125</v>
      </c>
      <c r="B41" s="6" t="s">
        <v>157</v>
      </c>
      <c r="C41" s="20" t="s">
        <v>295</v>
      </c>
      <c r="D41" s="3">
        <v>0.5</v>
      </c>
      <c r="E41" s="1">
        <v>5000</v>
      </c>
      <c r="F41" s="1">
        <f t="shared" si="0"/>
        <v>10000</v>
      </c>
      <c r="G41" s="8">
        <v>7008</v>
      </c>
      <c r="H41" s="3">
        <v>0.65</v>
      </c>
      <c r="I41" s="1">
        <f t="shared" si="2"/>
        <v>6500</v>
      </c>
    </row>
    <row r="42" spans="1:9" x14ac:dyDescent="0.3">
      <c r="A42" s="6" t="s">
        <v>125</v>
      </c>
      <c r="B42" s="6" t="s">
        <v>158</v>
      </c>
      <c r="C42" s="20" t="s">
        <v>295</v>
      </c>
      <c r="D42" s="3">
        <v>0.5</v>
      </c>
      <c r="E42" s="1">
        <v>5000</v>
      </c>
      <c r="F42" s="1">
        <f t="shared" si="0"/>
        <v>10000</v>
      </c>
      <c r="G42" s="8">
        <v>7009</v>
      </c>
      <c r="H42" s="3">
        <v>0.65</v>
      </c>
      <c r="I42" s="1">
        <f t="shared" si="2"/>
        <v>6500</v>
      </c>
    </row>
    <row r="43" spans="1:9" x14ac:dyDescent="0.3">
      <c r="A43" s="6" t="s">
        <v>125</v>
      </c>
      <c r="B43" s="6" t="s">
        <v>203</v>
      </c>
      <c r="C43" s="20" t="s">
        <v>296</v>
      </c>
      <c r="D43" s="3">
        <v>0.5</v>
      </c>
      <c r="E43" s="1">
        <v>5000</v>
      </c>
      <c r="F43" s="1">
        <f t="shared" si="0"/>
        <v>10000</v>
      </c>
      <c r="G43" s="8">
        <v>7010</v>
      </c>
      <c r="H43" s="3">
        <v>0.65</v>
      </c>
      <c r="I43" s="1">
        <f t="shared" si="2"/>
        <v>6500</v>
      </c>
    </row>
    <row r="44" spans="1:9" x14ac:dyDescent="0.3">
      <c r="A44" s="6" t="s">
        <v>125</v>
      </c>
      <c r="B44" s="6" t="s">
        <v>159</v>
      </c>
      <c r="C44" s="20" t="s">
        <v>296</v>
      </c>
      <c r="D44" s="3">
        <v>0.5</v>
      </c>
      <c r="E44" s="1">
        <v>5000</v>
      </c>
      <c r="F44" s="1">
        <f>+E44/D44</f>
        <v>10000</v>
      </c>
      <c r="G44" s="8">
        <v>8000</v>
      </c>
      <c r="H44" s="3">
        <v>0.65</v>
      </c>
      <c r="I44" s="1">
        <f t="shared" si="2"/>
        <v>6500</v>
      </c>
    </row>
    <row r="45" spans="1:9" ht="14.4" customHeight="1" x14ac:dyDescent="0.3">
      <c r="A45" s="6" t="s">
        <v>125</v>
      </c>
      <c r="B45" s="6" t="s">
        <v>206</v>
      </c>
      <c r="C45" s="20" t="s">
        <v>297</v>
      </c>
      <c r="D45" s="3">
        <v>0.5</v>
      </c>
      <c r="E45" s="1">
        <v>5000</v>
      </c>
      <c r="F45" s="1">
        <f t="shared" si="0"/>
        <v>10000</v>
      </c>
      <c r="G45" s="8">
        <v>8004</v>
      </c>
      <c r="H45" s="3">
        <v>0.65</v>
      </c>
      <c r="I45" s="1">
        <f t="shared" si="2"/>
        <v>6500</v>
      </c>
    </row>
    <row r="46" spans="1:9" x14ac:dyDescent="0.3">
      <c r="A46" s="14" t="s">
        <v>124</v>
      </c>
      <c r="B46" s="14" t="s">
        <v>160</v>
      </c>
      <c r="C46" s="21" t="s">
        <v>274</v>
      </c>
      <c r="D46" s="3">
        <v>0.5</v>
      </c>
      <c r="E46" s="1">
        <v>1500</v>
      </c>
      <c r="F46" s="1">
        <f t="shared" si="0"/>
        <v>3000</v>
      </c>
      <c r="G46" s="8" t="s">
        <v>27</v>
      </c>
      <c r="H46" s="3">
        <v>0.65</v>
      </c>
      <c r="I46" s="1">
        <f t="shared" si="2"/>
        <v>1950</v>
      </c>
    </row>
    <row r="47" spans="1:9" ht="14.4" customHeight="1" x14ac:dyDescent="0.3">
      <c r="A47" s="14" t="s">
        <v>124</v>
      </c>
      <c r="B47" s="14" t="s">
        <v>161</v>
      </c>
      <c r="C47" s="21" t="s">
        <v>275</v>
      </c>
      <c r="D47" s="3">
        <v>0.5</v>
      </c>
      <c r="E47" s="1">
        <v>700</v>
      </c>
      <c r="F47" s="1">
        <f t="shared" ref="F47:F67" si="5">+E47/D47</f>
        <v>1400</v>
      </c>
      <c r="G47" s="8" t="s">
        <v>28</v>
      </c>
      <c r="H47" s="3">
        <v>0.65</v>
      </c>
      <c r="I47" s="1">
        <f t="shared" si="2"/>
        <v>910</v>
      </c>
    </row>
    <row r="48" spans="1:9" ht="14.4" customHeight="1" x14ac:dyDescent="0.3">
      <c r="A48" s="14" t="s">
        <v>124</v>
      </c>
      <c r="B48" s="14" t="s">
        <v>209</v>
      </c>
      <c r="C48" s="21" t="s">
        <v>276</v>
      </c>
      <c r="D48" s="3">
        <v>0.5</v>
      </c>
      <c r="E48" s="1">
        <v>1500</v>
      </c>
      <c r="F48" s="1">
        <f t="shared" si="5"/>
        <v>3000</v>
      </c>
      <c r="G48" s="8" t="s">
        <v>29</v>
      </c>
      <c r="H48" s="3">
        <v>0.65</v>
      </c>
      <c r="I48" s="1">
        <f t="shared" si="2"/>
        <v>1950</v>
      </c>
    </row>
    <row r="49" spans="1:9" ht="14.4" customHeight="1" x14ac:dyDescent="0.3">
      <c r="A49" s="14" t="s">
        <v>124</v>
      </c>
      <c r="B49" s="14" t="s">
        <v>210</v>
      </c>
      <c r="C49" s="21" t="s">
        <v>276</v>
      </c>
      <c r="D49" s="3">
        <v>0.5</v>
      </c>
      <c r="E49" s="1">
        <v>1500</v>
      </c>
      <c r="F49" s="1">
        <f t="shared" ref="F49" si="6">+E49/D49</f>
        <v>3000</v>
      </c>
      <c r="G49" s="8" t="s">
        <v>29</v>
      </c>
      <c r="H49" s="3">
        <v>0.65</v>
      </c>
      <c r="I49" s="1">
        <f t="shared" si="2"/>
        <v>1950</v>
      </c>
    </row>
    <row r="50" spans="1:9" x14ac:dyDescent="0.3">
      <c r="A50" s="14" t="s">
        <v>124</v>
      </c>
      <c r="B50" s="14" t="s">
        <v>162</v>
      </c>
      <c r="C50" s="21" t="s">
        <v>276</v>
      </c>
      <c r="D50" s="3">
        <v>0.5</v>
      </c>
      <c r="E50" s="1">
        <v>1500</v>
      </c>
      <c r="F50" s="1">
        <f t="shared" si="5"/>
        <v>3000</v>
      </c>
      <c r="G50" s="8" t="s">
        <v>30</v>
      </c>
      <c r="H50" s="3">
        <v>0.65</v>
      </c>
      <c r="I50" s="1">
        <f t="shared" si="2"/>
        <v>1950</v>
      </c>
    </row>
    <row r="51" spans="1:9" ht="14.4" customHeight="1" x14ac:dyDescent="0.3">
      <c r="A51" s="14" t="s">
        <v>124</v>
      </c>
      <c r="B51" s="14" t="s">
        <v>163</v>
      </c>
      <c r="C51" s="21" t="s">
        <v>276</v>
      </c>
      <c r="D51" s="3">
        <v>0.5</v>
      </c>
      <c r="E51" s="1">
        <v>1500</v>
      </c>
      <c r="F51" s="1">
        <f t="shared" si="5"/>
        <v>3000</v>
      </c>
      <c r="G51" s="8" t="s">
        <v>106</v>
      </c>
      <c r="H51" s="3">
        <v>0.65</v>
      </c>
      <c r="I51" s="1">
        <f t="shared" si="2"/>
        <v>1950</v>
      </c>
    </row>
    <row r="52" spans="1:9" ht="14.4" customHeight="1" x14ac:dyDescent="0.3">
      <c r="A52" s="14" t="s">
        <v>124</v>
      </c>
      <c r="B52" s="14" t="s">
        <v>164</v>
      </c>
      <c r="C52" s="21" t="s">
        <v>276</v>
      </c>
      <c r="D52" s="3">
        <v>0.5</v>
      </c>
      <c r="E52" s="1">
        <v>1500</v>
      </c>
      <c r="F52" s="1">
        <f t="shared" si="5"/>
        <v>3000</v>
      </c>
      <c r="G52" s="8" t="s">
        <v>107</v>
      </c>
      <c r="H52" s="3">
        <v>0.65</v>
      </c>
      <c r="I52" s="1">
        <f t="shared" si="2"/>
        <v>1950</v>
      </c>
    </row>
    <row r="53" spans="1:9" x14ac:dyDescent="0.3">
      <c r="A53" s="14" t="s">
        <v>124</v>
      </c>
      <c r="B53" s="14" t="s">
        <v>167</v>
      </c>
      <c r="C53" s="21" t="s">
        <v>277</v>
      </c>
      <c r="D53" s="3">
        <v>0.5</v>
      </c>
      <c r="E53" s="1">
        <v>5000</v>
      </c>
      <c r="F53" s="1">
        <f t="shared" si="5"/>
        <v>10000</v>
      </c>
      <c r="G53" s="8" t="s">
        <v>42</v>
      </c>
      <c r="H53" s="3">
        <v>0.65</v>
      </c>
      <c r="I53" s="1">
        <f t="shared" si="2"/>
        <v>6500</v>
      </c>
    </row>
    <row r="54" spans="1:9" x14ac:dyDescent="0.3">
      <c r="A54" s="14" t="s">
        <v>124</v>
      </c>
      <c r="B54" s="14" t="s">
        <v>168</v>
      </c>
      <c r="C54" s="21" t="s">
        <v>278</v>
      </c>
      <c r="D54" s="3">
        <v>0.5</v>
      </c>
      <c r="E54" s="1">
        <v>5000</v>
      </c>
      <c r="F54" s="1">
        <f t="shared" si="5"/>
        <v>10000</v>
      </c>
      <c r="G54" s="8" t="s">
        <v>38</v>
      </c>
      <c r="H54" s="3">
        <v>0.65</v>
      </c>
      <c r="I54" s="1">
        <f t="shared" si="2"/>
        <v>6500</v>
      </c>
    </row>
    <row r="55" spans="1:9" ht="14.4" customHeight="1" x14ac:dyDescent="0.3">
      <c r="A55" s="14" t="s">
        <v>124</v>
      </c>
      <c r="B55" s="14" t="s">
        <v>169</v>
      </c>
      <c r="C55" s="21" t="s">
        <v>279</v>
      </c>
      <c r="D55" s="3">
        <v>0.5</v>
      </c>
      <c r="E55" s="1">
        <v>5000</v>
      </c>
      <c r="F55" s="1">
        <f t="shared" si="5"/>
        <v>10000</v>
      </c>
      <c r="G55" s="8" t="s">
        <v>39</v>
      </c>
      <c r="H55" s="3">
        <v>0.65</v>
      </c>
      <c r="I55" s="1">
        <f t="shared" si="2"/>
        <v>6500</v>
      </c>
    </row>
    <row r="56" spans="1:9" x14ac:dyDescent="0.3">
      <c r="A56" s="14" t="s">
        <v>124</v>
      </c>
      <c r="B56" s="14" t="s">
        <v>170</v>
      </c>
      <c r="C56" s="21" t="s">
        <v>279</v>
      </c>
      <c r="D56" s="3">
        <v>0.5</v>
      </c>
      <c r="E56" s="1">
        <v>5000</v>
      </c>
      <c r="F56" s="1">
        <f t="shared" si="5"/>
        <v>10000</v>
      </c>
      <c r="G56" s="8" t="s">
        <v>104</v>
      </c>
      <c r="H56" s="3">
        <v>0.65</v>
      </c>
      <c r="I56" s="1">
        <f t="shared" si="2"/>
        <v>6500</v>
      </c>
    </row>
    <row r="57" spans="1:9" x14ac:dyDescent="0.3">
      <c r="A57" s="14" t="s">
        <v>124</v>
      </c>
      <c r="B57" s="14" t="s">
        <v>171</v>
      </c>
      <c r="C57" s="21" t="s">
        <v>280</v>
      </c>
      <c r="D57" s="3">
        <v>0.5</v>
      </c>
      <c r="E57" s="1">
        <v>5000</v>
      </c>
      <c r="F57" s="1">
        <f t="shared" si="5"/>
        <v>10000</v>
      </c>
      <c r="G57" s="8" t="s">
        <v>41</v>
      </c>
      <c r="H57" s="3">
        <v>0.65</v>
      </c>
      <c r="I57" s="1">
        <f t="shared" si="2"/>
        <v>6500</v>
      </c>
    </row>
    <row r="58" spans="1:9" x14ac:dyDescent="0.3">
      <c r="A58" s="14" t="s">
        <v>124</v>
      </c>
      <c r="B58" s="14" t="s">
        <v>172</v>
      </c>
      <c r="C58" s="21" t="s">
        <v>281</v>
      </c>
      <c r="D58" s="3">
        <v>0.5</v>
      </c>
      <c r="E58" s="1">
        <v>5000</v>
      </c>
      <c r="F58" s="1">
        <f t="shared" ref="F58:F59" si="7">+E58/D58</f>
        <v>10000</v>
      </c>
      <c r="G58" s="8" t="s">
        <v>103</v>
      </c>
      <c r="H58" s="3">
        <v>0.65</v>
      </c>
      <c r="I58" s="1">
        <f t="shared" si="2"/>
        <v>6500</v>
      </c>
    </row>
    <row r="59" spans="1:9" x14ac:dyDescent="0.3">
      <c r="A59" s="14" t="s">
        <v>124</v>
      </c>
      <c r="B59" s="14" t="s">
        <v>173</v>
      </c>
      <c r="C59" s="21" t="s">
        <v>282</v>
      </c>
      <c r="D59" s="3">
        <v>0.5</v>
      </c>
      <c r="E59" s="1">
        <v>5000</v>
      </c>
      <c r="F59" s="1">
        <f t="shared" si="7"/>
        <v>10000</v>
      </c>
      <c r="G59" s="8" t="s">
        <v>102</v>
      </c>
      <c r="H59" s="3">
        <v>0.65</v>
      </c>
      <c r="I59" s="1">
        <f t="shared" si="2"/>
        <v>6500</v>
      </c>
    </row>
    <row r="60" spans="1:9" ht="14.4" customHeight="1" x14ac:dyDescent="0.3">
      <c r="A60" s="14" t="s">
        <v>124</v>
      </c>
      <c r="B60" s="14" t="s">
        <v>174</v>
      </c>
      <c r="C60" s="21" t="s">
        <v>283</v>
      </c>
      <c r="D60" s="3">
        <v>0.5</v>
      </c>
      <c r="E60" s="1">
        <v>3000</v>
      </c>
      <c r="F60" s="1">
        <f t="shared" si="5"/>
        <v>6000</v>
      </c>
      <c r="G60" s="8" t="s">
        <v>31</v>
      </c>
      <c r="H60" s="3">
        <v>0.65</v>
      </c>
      <c r="I60" s="1">
        <f t="shared" si="2"/>
        <v>3900</v>
      </c>
    </row>
    <row r="61" spans="1:9" x14ac:dyDescent="0.3">
      <c r="A61" s="14" t="s">
        <v>124</v>
      </c>
      <c r="B61" s="14" t="s">
        <v>211</v>
      </c>
      <c r="C61" s="21" t="s">
        <v>284</v>
      </c>
      <c r="D61" s="3">
        <v>0.5</v>
      </c>
      <c r="E61" s="1">
        <v>3000</v>
      </c>
      <c r="F61" s="1">
        <f t="shared" si="5"/>
        <v>6000</v>
      </c>
      <c r="G61" s="8" t="s">
        <v>51</v>
      </c>
      <c r="H61" s="3">
        <v>0.65</v>
      </c>
      <c r="I61" s="1">
        <f t="shared" si="2"/>
        <v>3900</v>
      </c>
    </row>
    <row r="62" spans="1:9" x14ac:dyDescent="0.3">
      <c r="A62" s="14" t="s">
        <v>124</v>
      </c>
      <c r="B62" s="14" t="s">
        <v>212</v>
      </c>
      <c r="C62" s="21" t="s">
        <v>284</v>
      </c>
      <c r="D62" s="3">
        <v>0.5</v>
      </c>
      <c r="E62" s="1">
        <v>3000</v>
      </c>
      <c r="F62" s="1">
        <f t="shared" ref="F62:F63" si="8">+E62/D62</f>
        <v>6000</v>
      </c>
      <c r="G62" s="8" t="s">
        <v>51</v>
      </c>
      <c r="H62" s="3">
        <v>0.65</v>
      </c>
      <c r="I62" s="1">
        <f t="shared" si="2"/>
        <v>3900</v>
      </c>
    </row>
    <row r="63" spans="1:9" x14ac:dyDescent="0.3">
      <c r="A63" s="14" t="s">
        <v>124</v>
      </c>
      <c r="B63" s="14" t="s">
        <v>213</v>
      </c>
      <c r="C63" s="21" t="s">
        <v>284</v>
      </c>
      <c r="D63" s="3">
        <v>0.5</v>
      </c>
      <c r="E63" s="1">
        <v>3000</v>
      </c>
      <c r="F63" s="1">
        <f t="shared" si="8"/>
        <v>6000</v>
      </c>
      <c r="G63" s="8" t="s">
        <v>51</v>
      </c>
      <c r="H63" s="3">
        <v>0.65</v>
      </c>
      <c r="I63" s="1">
        <f t="shared" si="2"/>
        <v>3900</v>
      </c>
    </row>
    <row r="64" spans="1:9" x14ac:dyDescent="0.3">
      <c r="A64" s="14" t="s">
        <v>124</v>
      </c>
      <c r="B64" s="14" t="s">
        <v>175</v>
      </c>
      <c r="C64" s="21" t="s">
        <v>284</v>
      </c>
      <c r="D64" s="3">
        <v>0.5</v>
      </c>
      <c r="E64" s="1">
        <v>3000</v>
      </c>
      <c r="F64" s="1">
        <f t="shared" si="5"/>
        <v>6000</v>
      </c>
      <c r="G64" s="8" t="s">
        <v>50</v>
      </c>
      <c r="H64" s="3">
        <v>0.65</v>
      </c>
      <c r="I64" s="1">
        <f t="shared" si="2"/>
        <v>3900</v>
      </c>
    </row>
    <row r="65" spans="1:9" x14ac:dyDescent="0.3">
      <c r="A65" s="14" t="s">
        <v>124</v>
      </c>
      <c r="B65" s="14" t="s">
        <v>165</v>
      </c>
      <c r="C65" s="21" t="s">
        <v>285</v>
      </c>
      <c r="D65" s="3">
        <v>0.5</v>
      </c>
      <c r="E65" s="1">
        <v>500</v>
      </c>
      <c r="F65" s="1">
        <f t="shared" si="5"/>
        <v>1000</v>
      </c>
      <c r="G65" s="8" t="s">
        <v>108</v>
      </c>
      <c r="H65" s="3">
        <v>0.65</v>
      </c>
      <c r="I65" s="1">
        <f t="shared" si="2"/>
        <v>650</v>
      </c>
    </row>
    <row r="66" spans="1:9" x14ac:dyDescent="0.3">
      <c r="A66" s="14" t="s">
        <v>124</v>
      </c>
      <c r="B66" s="14" t="s">
        <v>214</v>
      </c>
      <c r="C66" s="21" t="s">
        <v>286</v>
      </c>
      <c r="D66" s="3">
        <v>0.5</v>
      </c>
      <c r="E66" s="1">
        <v>500</v>
      </c>
      <c r="F66" s="1">
        <f t="shared" si="5"/>
        <v>1000</v>
      </c>
      <c r="G66" s="8" t="s">
        <v>215</v>
      </c>
      <c r="H66" s="3">
        <v>0.65</v>
      </c>
      <c r="I66" s="1">
        <f t="shared" si="2"/>
        <v>650</v>
      </c>
    </row>
    <row r="67" spans="1:9" x14ac:dyDescent="0.3">
      <c r="A67" s="14" t="s">
        <v>124</v>
      </c>
      <c r="B67" s="14" t="s">
        <v>166</v>
      </c>
      <c r="C67" s="21" t="s">
        <v>287</v>
      </c>
      <c r="D67" s="3">
        <v>0.5</v>
      </c>
      <c r="E67" s="1">
        <v>1500</v>
      </c>
      <c r="F67" s="1">
        <f t="shared" si="5"/>
        <v>3000</v>
      </c>
      <c r="G67" s="8" t="s">
        <v>105</v>
      </c>
      <c r="H67" s="3">
        <v>0.65</v>
      </c>
      <c r="I67" s="1">
        <f t="shared" si="2"/>
        <v>1950</v>
      </c>
    </row>
    <row r="68" spans="1:9" ht="14.25" customHeight="1" x14ac:dyDescent="0.3">
      <c r="A68" s="7" t="s">
        <v>264</v>
      </c>
      <c r="B68" s="7" t="s">
        <v>176</v>
      </c>
      <c r="C68" s="19" t="s">
        <v>315</v>
      </c>
      <c r="D68" s="3">
        <v>0.75</v>
      </c>
      <c r="E68" s="1">
        <v>5000</v>
      </c>
      <c r="F68" s="1">
        <f t="shared" ref="F68" si="9">+E68/D68</f>
        <v>6666.666666666667</v>
      </c>
      <c r="G68" s="8" t="s">
        <v>55</v>
      </c>
      <c r="H68" s="3">
        <v>0.75</v>
      </c>
      <c r="I68" s="1">
        <f t="shared" si="2"/>
        <v>5000</v>
      </c>
    </row>
    <row r="69" spans="1:9" ht="14.25" customHeight="1" x14ac:dyDescent="0.3">
      <c r="A69" s="5" t="s">
        <v>244</v>
      </c>
      <c r="B69" s="5" t="s">
        <v>234</v>
      </c>
      <c r="C69" s="15"/>
      <c r="D69" s="29">
        <v>50</v>
      </c>
      <c r="F69" s="1"/>
      <c r="G69" s="8" t="s">
        <v>235</v>
      </c>
      <c r="H69" s="3"/>
      <c r="I69" s="1"/>
    </row>
    <row r="71" spans="1:9" x14ac:dyDescent="0.3">
      <c r="C71" s="27"/>
    </row>
  </sheetData>
  <mergeCells count="4">
    <mergeCell ref="D1:E1"/>
    <mergeCell ref="A1:A2"/>
    <mergeCell ref="F1:F2"/>
    <mergeCell ref="G1:G2"/>
  </mergeCells>
  <phoneticPr fontId="22" type="noConversion"/>
  <hyperlinks>
    <hyperlink ref="C7" r:id="rId1" location="page=54" xr:uid="{5F351F15-6C12-4939-8F86-ECAC04A1F638}"/>
    <hyperlink ref="C8" r:id="rId2" location="page=56" xr:uid="{158CA238-B715-4EFF-ABC0-7A96F607636F}"/>
    <hyperlink ref="C18" r:id="rId3" location="page=64" xr:uid="{EE107835-8909-4372-B070-51F7835EF852}"/>
    <hyperlink ref="C17" r:id="rId4" location="page=63" xr:uid="{3CF6AB3E-D077-416C-B777-5BEE03A1CA07}"/>
    <hyperlink ref="C16" r:id="rId5" location="page=62" xr:uid="{C72411CC-9F27-4DA7-9700-921BD7A0B654}"/>
    <hyperlink ref="C15" r:id="rId6" location="page=62" xr:uid="{B2DBF1D2-8F38-48DF-995A-8E847808FA27}"/>
    <hyperlink ref="C14" r:id="rId7" location="page=61" xr:uid="{1679593E-4E6D-4666-AD7F-FE6B364A6360}"/>
    <hyperlink ref="C13" r:id="rId8" location="page=59" xr:uid="{5603FB50-D8C7-4632-B4C6-DE39CDABD099}"/>
    <hyperlink ref="C11" r:id="rId9" location="page=58" xr:uid="{E5B124E7-7363-4AE8-A62E-8C4DEA574425}"/>
    <hyperlink ref="C10" r:id="rId10" location="page=57" xr:uid="{1F12F8B6-FE90-4505-BBA1-079BE3DEF2A6}"/>
    <hyperlink ref="C9" r:id="rId11" location="page=56" xr:uid="{B6BA5544-AC6C-44DE-8753-65B256A1548E}"/>
    <hyperlink ref="C6" r:id="rId12" location="page=53" xr:uid="{84837D08-F7D8-4A38-8B39-66B69955D1CE}"/>
    <hyperlink ref="C19" r:id="rId13" location="page=66" xr:uid="{7C2CB3A5-64B2-483F-8959-7F81E8491C2F}"/>
    <hyperlink ref="C20" r:id="rId14" location="page=66" xr:uid="{BBBA9409-E687-4B75-BDEC-B5CB9C29A729}"/>
    <hyperlink ref="C21" r:id="rId15" location="page=68" xr:uid="{7AE5AC4D-5223-413B-B9E1-ED2B2AD52646}"/>
    <hyperlink ref="C22" r:id="rId16" location="page=69" xr:uid="{7DC5C63B-D6A3-4170-86F1-422929522AE0}"/>
    <hyperlink ref="C23" r:id="rId17" location="page=70" xr:uid="{9A950D31-D820-4BE0-BCD0-3CBC91080EAB}"/>
    <hyperlink ref="C24" r:id="rId18" location="page=72" xr:uid="{35CD8162-2E77-4A68-9325-8A155725249D}"/>
    <hyperlink ref="C25" r:id="rId19" location="page=73" xr:uid="{66B76056-AE63-4BDE-A8DF-394EF78FD102}"/>
    <hyperlink ref="C26" r:id="rId20" location="page=74" xr:uid="{4D8ACAFD-F87B-4E56-9DAA-3C72921814A5}"/>
    <hyperlink ref="C68" r:id="rId21" location="page=76" xr:uid="{76C59FB1-8107-47A4-8F39-5FE9321AB795}"/>
    <hyperlink ref="C27" r:id="rId22" location="page=41" xr:uid="{DE28A27C-48C2-499F-8FF8-1B9E6BF7D33F}"/>
    <hyperlink ref="C28" r:id="rId23" location="page=41" xr:uid="{A26A10BC-DAEE-4D11-8D96-2E48606B2EF9}"/>
    <hyperlink ref="C29" r:id="rId24" location="page=42" xr:uid="{E4BB8EE3-4C8B-4086-AF0F-13151BB5C31D}"/>
    <hyperlink ref="C30" r:id="rId25" location="page=42" xr:uid="{937F3113-BAF5-41A4-BECA-7E49DD9DAAFB}"/>
    <hyperlink ref="C31" r:id="rId26" location="page=43" xr:uid="{C5993FC8-8893-4587-BA92-1E6CD92A48DF}"/>
    <hyperlink ref="C33" r:id="rId27" location="page=43" xr:uid="{33D50B60-643B-4234-99F6-4EAB511110F9}"/>
    <hyperlink ref="C34" r:id="rId28" location="page=43" xr:uid="{89DC45F2-5797-4C79-A6BE-A5BDA0E704DA}"/>
    <hyperlink ref="C35" r:id="rId29" location="page=44" xr:uid="{9F45DC58-012D-4C08-9A2A-F404DC8A6E94}"/>
    <hyperlink ref="C36" r:id="rId30" location="page=45" xr:uid="{6D753D32-362F-47E5-A6E2-5BD04AE75361}"/>
    <hyperlink ref="C37" r:id="rId31" location="page=45" xr:uid="{3BE7A82D-4DBC-461E-B75B-14B6738F3637}"/>
    <hyperlink ref="C32" r:id="rId32" location="page=46" xr:uid="{3F6B078B-408C-4F6E-915E-3B0018184155}"/>
    <hyperlink ref="C38" r:id="rId33" location="page=46" xr:uid="{EA0FB792-6360-4E52-83F8-C2354B176B17}"/>
    <hyperlink ref="C39" r:id="rId34" location="page=46" xr:uid="{8FCC3BD4-D65B-431F-94F5-49B636BFECB8}"/>
    <hyperlink ref="C41" r:id="rId35" location="page=48" xr:uid="{FCCE99D1-DACC-4D04-B808-52FB3D8895D8}"/>
    <hyperlink ref="C42" r:id="rId36" location="page=48" xr:uid="{76D0B8A5-F257-4654-AE1C-AE8747E86F3A}"/>
    <hyperlink ref="C44" r:id="rId37" location="page=49" xr:uid="{B6D94353-C29F-4779-98F2-81558A75F697}"/>
    <hyperlink ref="C45" r:id="rId38" location="page=50" xr:uid="{CC08AF4D-B9F3-455E-908E-BA39DF323D3C}"/>
    <hyperlink ref="C46" r:id="rId39" location="page=16" xr:uid="{76E853CD-D73D-4F98-9DD9-D6FE8457A864}"/>
    <hyperlink ref="C47" r:id="rId40" location="page=19" xr:uid="{8C517DF2-50BE-446E-94E4-64F26057617B}"/>
    <hyperlink ref="C48" r:id="rId41" location="page=23" xr:uid="{7D9821F3-6641-4FAC-97F7-A73F3AC5BFCB}"/>
    <hyperlink ref="C50" r:id="rId42" location="page=23" xr:uid="{9FAE4AA3-A455-4E45-AB08-3426AD46D680}"/>
    <hyperlink ref="C51" r:id="rId43" location="page=23" xr:uid="{62523ACE-0F24-4CF8-AAF0-750BA6F2911F}"/>
    <hyperlink ref="C52" r:id="rId44" location="page=23" xr:uid="{0405AB39-F808-4A66-8713-1131D9D25121}"/>
    <hyperlink ref="C53" r:id="rId45" location="page=24" xr:uid="{44524259-6ACC-4180-8B18-3146D9525666}"/>
    <hyperlink ref="C54" r:id="rId46" location="page=26" xr:uid="{123164BE-570E-4E2E-BF9C-FC25735C6059}"/>
    <hyperlink ref="C55" r:id="rId47" location="page=27" xr:uid="{CE07DA60-1A7B-4582-AF1B-C02F72B1B80B}"/>
    <hyperlink ref="C56" r:id="rId48" location="page=27" xr:uid="{D0DA26C1-BF1E-44EE-B0D4-E01A65589378}"/>
    <hyperlink ref="C57" r:id="rId49" location="page=28" xr:uid="{2FBBB70C-6C94-4147-8798-94D001EA9B3A}"/>
    <hyperlink ref="C58" r:id="rId50" location="page=29" xr:uid="{C2D80EBE-A184-41B5-821C-4738A5BEFFFD}"/>
    <hyperlink ref="C59" r:id="rId51" location="page=32" xr:uid="{79F34D4D-DF92-4046-B563-B356E410BD49}"/>
    <hyperlink ref="C60" r:id="rId52" location="page=34" xr:uid="{AC9DA841-CF10-4EE2-927F-03C484F6220A}"/>
    <hyperlink ref="C61" r:id="rId53" location="page=35" xr:uid="{7A8DEC11-0070-4F3A-9300-DCA1A7CDB1B4}"/>
    <hyperlink ref="C64" r:id="rId54" location="page=35" xr:uid="{468AD0EA-3906-40F1-856A-A7491E71ECF7}"/>
    <hyperlink ref="C65" r:id="rId55" location="page=36" xr:uid="{4B83BC58-976E-48F8-92BB-A859DCC1A182}"/>
    <hyperlink ref="C67" r:id="rId56" location="page=38" xr:uid="{90BDA9A6-2A84-43C7-9F01-535E8EF1A42E}"/>
    <hyperlink ref="C43" r:id="rId57" location="page=49" xr:uid="{B515EB25-52CF-4BF0-9240-16CDE5120BA2}"/>
    <hyperlink ref="C12" r:id="rId58" location="page=59" xr:uid="{E6391742-7339-4DDE-9BC4-469381913D19}"/>
    <hyperlink ref="C49" r:id="rId59" location="page=23" xr:uid="{6C0B1435-0FE2-4123-9169-8A856DFDA0EF}"/>
    <hyperlink ref="C62" r:id="rId60" location="page=35" xr:uid="{12EFF0BC-0A15-42B9-A4D7-E3A8DA761AAA}"/>
    <hyperlink ref="C63" r:id="rId61" location="page=35" xr:uid="{06242221-263A-4467-9974-653E37BD8EC1}"/>
    <hyperlink ref="C66" r:id="rId62" location="page=37" xr:uid="{63842EE1-2920-43E2-8217-72B43FFDF469}"/>
    <hyperlink ref="C40" r:id="rId63" location="page=47" xr:uid="{74402A46-DA27-4D21-BD85-B0A3CAE4855F}"/>
  </hyperlinks>
  <pageMargins left="0.7" right="0.7" top="0.75" bottom="0.75" header="0.3" footer="0.3"/>
  <pageSetup orientation="portrait" r:id="rId6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D12B720E57B454488A5466F117621A4" ma:contentTypeVersion="16" ma:contentTypeDescription="Crée un document." ma:contentTypeScope="" ma:versionID="b6c8d8dcca5fec70bbb8e17e96bc508b">
  <xsd:schema xmlns:xsd="http://www.w3.org/2001/XMLSchema" xmlns:xs="http://www.w3.org/2001/XMLSchema" xmlns:p="http://schemas.microsoft.com/office/2006/metadata/properties" xmlns:ns2="89c77e8e-6582-4e4e-9ff7-6518df9a0697" xmlns:ns3="049dfff2-a963-4ff9-ad18-441f2a2b925a" targetNamespace="http://schemas.microsoft.com/office/2006/metadata/properties" ma:root="true" ma:fieldsID="d99bec3b320f5c79821b90a4d74981d5" ns2:_="" ns3:_="">
    <xsd:import namespace="89c77e8e-6582-4e4e-9ff7-6518df9a0697"/>
    <xsd:import namespace="049dfff2-a963-4ff9-ad18-441f2a2b925a"/>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DateTaken" minOccurs="0"/>
                <xsd:element ref="ns2:MediaServiceGenerationTime" minOccurs="0"/>
                <xsd:element ref="ns2:MediaServiceEventHashCode" minOccurs="0"/>
                <xsd:element ref="ns2:MediaLengthInSeconds" minOccurs="0"/>
                <xsd:element ref="ns2:MediaServiceOCR" minOccurs="0"/>
                <xsd:element ref="ns2:MediaServiceLocation" minOccurs="0"/>
                <xsd:element ref="ns3:SharedWithUsers" minOccurs="0"/>
                <xsd:element ref="ns3:SharedWithDetails"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c77e8e-6582-4e4e-9ff7-6518df9a0697"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Balises d’images" ma:readOnly="false" ma:fieldId="{5cf76f15-5ced-4ddc-b409-7134ff3c332f}" ma:taxonomyMulti="true" ma:sspId="0b996bce-de74-4fd8-bf6b-2b75d13f9b23"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49dfff2-a963-4ff9-ad18-441f2a2b925a"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15ab6926-812a-46a0-b1c8-1680a006a6d2}" ma:internalName="TaxCatchAll" ma:showField="CatchAllData" ma:web="049dfff2-a963-4ff9-ad18-441f2a2b925a">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049dfff2-a963-4ff9-ad18-441f2a2b925a" xsi:nil="true"/>
    <lcf76f155ced4ddcb4097134ff3c332f xmlns="89c77e8e-6582-4e4e-9ff7-6518df9a0697">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A8ECD51-3FA5-42B3-9F15-861678641EA3}"/>
</file>

<file path=customXml/itemProps2.xml><?xml version="1.0" encoding="utf-8"?>
<ds:datastoreItem xmlns:ds="http://schemas.openxmlformats.org/officeDocument/2006/customXml" ds:itemID="{E275F338-E4B0-42C3-9F2F-78AE350A98BA}">
  <ds:schemaRefs>
    <ds:schemaRef ds:uri="http://purl.org/dc/elements/1.1/"/>
    <ds:schemaRef ds:uri="http://schemas.microsoft.com/office/2006/documentManagement/types"/>
    <ds:schemaRef ds:uri="http://schemas.microsoft.com/office/2006/metadata/properties"/>
    <ds:schemaRef ds:uri="89c77e8e-6582-4e4e-9ff7-6518df9a0697"/>
    <ds:schemaRef ds:uri="http://purl.org/dc/terms/"/>
    <ds:schemaRef ds:uri="http://purl.org/dc/dcmitype/"/>
    <ds:schemaRef ds:uri="http://schemas.openxmlformats.org/package/2006/metadata/core-properties"/>
    <ds:schemaRef ds:uri="http://schemas.microsoft.com/office/infopath/2007/PartnerControls"/>
    <ds:schemaRef ds:uri="049dfff2-a963-4ff9-ad18-441f2a2b925a"/>
    <ds:schemaRef ds:uri="http://www.w3.org/XML/1998/namespace"/>
  </ds:schemaRefs>
</ds:datastoreItem>
</file>

<file path=customXml/itemProps3.xml><?xml version="1.0" encoding="utf-8"?>
<ds:datastoreItem xmlns:ds="http://schemas.openxmlformats.org/officeDocument/2006/customXml" ds:itemID="{0FE9B6F2-A9D7-4362-A8D4-8964D8082D62}">
  <ds:schemaRefs>
    <ds:schemaRef ds:uri="http://schemas.microsoft.com/sharepoint/v3/contenttype/forms"/>
  </ds:schemaRefs>
</ds:datastoreItem>
</file>

<file path=docMetadata/LabelInfo.xml><?xml version="1.0" encoding="utf-8"?>
<clbl:labelList xmlns:clbl="http://schemas.microsoft.com/office/2020/mipLabelMetadata">
  <clbl:label id="{3143a543-edee-49dc-bd20-22d7a8454e52}" enabled="0" method="" siteId="{3143a543-edee-49dc-bd20-22d7a8454e5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5</vt:i4>
      </vt:variant>
      <vt:variant>
        <vt:lpstr>Plages nommées</vt:lpstr>
      </vt:variant>
      <vt:variant>
        <vt:i4>9</vt:i4>
      </vt:variant>
    </vt:vector>
  </HeadingPairs>
  <TitlesOfParts>
    <vt:vector size="14" baseType="lpstr">
      <vt:lpstr>Mise en garde</vt:lpstr>
      <vt:lpstr>Guide d'utilisation</vt:lpstr>
      <vt:lpstr>Contrat</vt:lpstr>
      <vt:lpstr>Publipostage</vt:lpstr>
      <vt:lpstr>Références taux et max</vt:lpstr>
      <vt:lpstr>Agroenvironnement</vt:lpstr>
      <vt:lpstr>Collaboration_interprofessionnelle</vt:lpstr>
      <vt:lpstr>Déplacement</vt:lpstr>
      <vt:lpstr>Domaines</vt:lpstr>
      <vt:lpstr>Gestion</vt:lpstr>
      <vt:lpstr>Technique</vt:lpstr>
      <vt:lpstr>Contrat!Zone_d_impression</vt:lpstr>
      <vt:lpstr>'Guide d''utilisation'!Zone_d_impression</vt:lpstr>
      <vt:lpstr>'Mise en garde'!Zone_d_impression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Bernard Racine</dc:creator>
  <cp:keywords/>
  <dc:description/>
  <cp:lastModifiedBy>Cerqueira Andy (DCRSC) (Québec)</cp:lastModifiedBy>
  <cp:revision/>
  <cp:lastPrinted>2025-05-26T13:24:52Z</cp:lastPrinted>
  <dcterms:created xsi:type="dcterms:W3CDTF">2021-03-14T00:10:40Z</dcterms:created>
  <dcterms:modified xsi:type="dcterms:W3CDTF">2025-06-04T18:32:56Z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0x010100CD12B720E57B454488A5466F117621A4</vt:lpwstr>
  </property>
  <property fmtid="{D5CDD505-2E9C-101B-9397-08002B2CF9AE}" pid="3" name="Order">
    <vt:r8>1110800</vt:r8>
  </property>
  <property fmtid="{D5CDD505-2E9C-101B-9397-08002B2CF9AE}" pid="4" name="MediaServiceImageTags">
    <vt:lpwstr/>
  </property>
</Properties>
</file>